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水道班Web\R4\水道班Ｗｅｂ\public_html\suisitu\"/>
    </mc:Choice>
  </mc:AlternateContent>
  <bookViews>
    <workbookView xWindow="0" yWindow="15" windowWidth="19200" windowHeight="12090" tabRatio="688"/>
  </bookViews>
  <sheets>
    <sheet name="E-1原" sheetId="1" r:id="rId1"/>
    <sheet name="E-2原" sheetId="2" r:id="rId2"/>
    <sheet name="E-3" sheetId="3" r:id="rId3"/>
    <sheet name="E-4" sheetId="4" r:id="rId4"/>
    <sheet name="E-5" sheetId="5" r:id="rId5"/>
    <sheet name="E-6原" sheetId="6" r:id="rId6"/>
    <sheet name="E-7" sheetId="7" r:id="rId7"/>
    <sheet name="E-8" sheetId="8" r:id="rId8"/>
    <sheet name="E-9" sheetId="9" r:id="rId9"/>
    <sheet name="E-10" sheetId="10" r:id="rId10"/>
    <sheet name="E-11原" sheetId="11" r:id="rId11"/>
    <sheet name="E-12" sheetId="12" r:id="rId12"/>
    <sheet name="E-13" sheetId="14" r:id="rId13"/>
    <sheet name="E-14" sheetId="15" r:id="rId14"/>
  </sheets>
  <calcPr calcId="162913"/>
</workbook>
</file>

<file path=xl/calcChain.xml><?xml version="1.0" encoding="utf-8"?>
<calcChain xmlns="http://schemas.openxmlformats.org/spreadsheetml/2006/main">
  <c r="V60" i="15" l="1"/>
  <c r="U60" i="15"/>
  <c r="T60" i="15"/>
  <c r="S60" i="15"/>
  <c r="V59" i="15"/>
  <c r="U59" i="15"/>
  <c r="T59" i="15"/>
  <c r="S59" i="15"/>
  <c r="V58" i="15"/>
  <c r="U58" i="15"/>
  <c r="T58" i="15"/>
  <c r="S58" i="15"/>
  <c r="V57" i="15"/>
  <c r="U57" i="15"/>
  <c r="T57" i="15"/>
  <c r="S57" i="15"/>
  <c r="V56" i="15"/>
  <c r="U56" i="15"/>
  <c r="T56" i="15"/>
  <c r="S56" i="15"/>
  <c r="V55" i="15"/>
  <c r="U55" i="15"/>
  <c r="T55" i="15"/>
  <c r="S55" i="15"/>
  <c r="V54" i="15"/>
  <c r="V53" i="15"/>
  <c r="V52" i="15"/>
  <c r="U52" i="15"/>
  <c r="T52" i="15"/>
  <c r="S52" i="15"/>
  <c r="V51" i="15"/>
  <c r="U51" i="15"/>
  <c r="T51" i="15"/>
  <c r="S51" i="15"/>
  <c r="V50" i="15"/>
  <c r="U50" i="15"/>
  <c r="T50" i="15"/>
  <c r="S50" i="15"/>
  <c r="V49" i="15"/>
  <c r="U49" i="15"/>
  <c r="T49" i="15"/>
  <c r="S49" i="15"/>
  <c r="V48" i="15"/>
  <c r="U48" i="15"/>
  <c r="T48" i="15"/>
  <c r="S48" i="15"/>
  <c r="V47" i="15"/>
  <c r="U47" i="15"/>
  <c r="T47" i="15"/>
  <c r="S47" i="15"/>
  <c r="V46" i="15"/>
  <c r="U46" i="15"/>
  <c r="T46" i="15"/>
  <c r="S46" i="15"/>
  <c r="V45" i="15"/>
  <c r="U45" i="15"/>
  <c r="T45" i="15"/>
  <c r="S45" i="15"/>
  <c r="V44" i="15"/>
  <c r="U44" i="15"/>
  <c r="T44" i="15"/>
  <c r="S44" i="15"/>
  <c r="V43" i="15"/>
  <c r="U43" i="15"/>
  <c r="T43" i="15"/>
  <c r="S43" i="15"/>
  <c r="V42" i="15"/>
  <c r="U42" i="15"/>
  <c r="T42" i="15"/>
  <c r="S42" i="15"/>
  <c r="V41" i="15"/>
  <c r="U41" i="15"/>
  <c r="T41" i="15"/>
  <c r="S41" i="15"/>
  <c r="V40" i="15"/>
  <c r="U40" i="15"/>
  <c r="T40" i="15"/>
  <c r="S40" i="15"/>
  <c r="V39" i="15"/>
  <c r="U39" i="15"/>
  <c r="T39" i="15"/>
  <c r="S39" i="15"/>
  <c r="V38" i="15"/>
  <c r="U38" i="15"/>
  <c r="T38" i="15"/>
  <c r="S38" i="15"/>
  <c r="V37" i="15"/>
  <c r="U37" i="15"/>
  <c r="T37" i="15"/>
  <c r="S37" i="15"/>
  <c r="V36" i="15"/>
  <c r="U36" i="15"/>
  <c r="T36" i="15"/>
  <c r="S36" i="15"/>
  <c r="V35" i="15"/>
  <c r="U35" i="15"/>
  <c r="T35" i="15"/>
  <c r="S35" i="15"/>
  <c r="V34" i="15"/>
  <c r="U34" i="15"/>
  <c r="T34" i="15"/>
  <c r="S34" i="15"/>
  <c r="V33" i="15"/>
  <c r="U33" i="15"/>
  <c r="T33" i="15"/>
  <c r="S33" i="15"/>
  <c r="V32" i="15"/>
  <c r="U32" i="15"/>
  <c r="T32" i="15"/>
  <c r="S32" i="15"/>
  <c r="V31" i="15"/>
  <c r="U31" i="15"/>
  <c r="T31" i="15"/>
  <c r="S31" i="15"/>
  <c r="V30" i="15"/>
  <c r="U30" i="15"/>
  <c r="T30" i="15"/>
  <c r="S30" i="15"/>
  <c r="V29" i="15"/>
  <c r="U29" i="15"/>
  <c r="T29" i="15"/>
  <c r="S29" i="15"/>
  <c r="V28" i="15"/>
  <c r="U28" i="15"/>
  <c r="T28" i="15"/>
  <c r="S28" i="15"/>
  <c r="V27" i="15"/>
  <c r="U27" i="15"/>
  <c r="T27" i="15"/>
  <c r="S27" i="15"/>
  <c r="V26" i="15"/>
  <c r="U26" i="15"/>
  <c r="T26" i="15"/>
  <c r="S26" i="15"/>
  <c r="V25" i="15"/>
  <c r="U25" i="15"/>
  <c r="T25" i="15"/>
  <c r="S25" i="15"/>
  <c r="V24" i="15"/>
  <c r="U24" i="15"/>
  <c r="T24" i="15"/>
  <c r="S24" i="15"/>
  <c r="V23" i="15"/>
  <c r="U23" i="15"/>
  <c r="T23" i="15"/>
  <c r="S23" i="15"/>
  <c r="V22" i="15"/>
  <c r="U22" i="15"/>
  <c r="T22" i="15"/>
  <c r="S22" i="15"/>
  <c r="V21" i="15"/>
  <c r="U21" i="15"/>
  <c r="T21" i="15"/>
  <c r="S21" i="15"/>
  <c r="V20" i="15"/>
  <c r="U20" i="15"/>
  <c r="T20" i="15"/>
  <c r="S20" i="15"/>
  <c r="V19" i="15"/>
  <c r="U19" i="15"/>
  <c r="T19" i="15"/>
  <c r="S19" i="15"/>
  <c r="V18" i="15"/>
  <c r="U18" i="15"/>
  <c r="T18" i="15"/>
  <c r="S18" i="15"/>
  <c r="V17" i="15"/>
  <c r="U17" i="15"/>
  <c r="T17" i="15"/>
  <c r="S17" i="15"/>
  <c r="V16" i="15"/>
  <c r="U16" i="15"/>
  <c r="T16" i="15"/>
  <c r="S16" i="15"/>
  <c r="V15" i="15"/>
  <c r="U15" i="15"/>
  <c r="T15" i="15"/>
  <c r="S15" i="15"/>
  <c r="V14" i="15"/>
  <c r="U14" i="15"/>
  <c r="T14" i="15"/>
  <c r="S14" i="15"/>
  <c r="V13" i="15"/>
  <c r="U13" i="15"/>
  <c r="T13" i="15"/>
  <c r="S13" i="15"/>
  <c r="V12" i="15"/>
  <c r="U12" i="15"/>
  <c r="T12" i="15"/>
  <c r="S12" i="15"/>
  <c r="V11" i="15"/>
  <c r="U11" i="15"/>
  <c r="T11" i="15"/>
  <c r="S11" i="15"/>
  <c r="V10" i="15"/>
  <c r="U10" i="15"/>
  <c r="T10" i="15"/>
  <c r="S10" i="15"/>
  <c r="V9" i="15"/>
  <c r="U9" i="15"/>
  <c r="T9" i="15"/>
  <c r="S9" i="15"/>
  <c r="V8" i="15"/>
  <c r="U8" i="15"/>
  <c r="T8" i="15"/>
  <c r="S8" i="15"/>
  <c r="V7" i="15"/>
  <c r="U7" i="15"/>
  <c r="T7" i="15"/>
  <c r="S7" i="15"/>
  <c r="V6" i="15"/>
  <c r="U6" i="15"/>
  <c r="T6" i="15"/>
  <c r="S6" i="15"/>
  <c r="V5" i="15"/>
  <c r="U5" i="15"/>
  <c r="T5" i="15"/>
  <c r="S5" i="15"/>
  <c r="V4" i="15"/>
  <c r="U4" i="15"/>
  <c r="T4" i="15"/>
  <c r="S4" i="15"/>
  <c r="V60" i="14"/>
  <c r="U60" i="14"/>
  <c r="T60" i="14"/>
  <c r="S60" i="14"/>
  <c r="V59" i="14"/>
  <c r="U59" i="14"/>
  <c r="T59" i="14"/>
  <c r="S59" i="14"/>
  <c r="V58" i="14"/>
  <c r="U58" i="14"/>
  <c r="T58" i="14"/>
  <c r="S58" i="14"/>
  <c r="V57" i="14"/>
  <c r="U57" i="14"/>
  <c r="T57" i="14"/>
  <c r="S57" i="14"/>
  <c r="V56" i="14"/>
  <c r="U56" i="14"/>
  <c r="T56" i="14"/>
  <c r="S56" i="14"/>
  <c r="V55" i="14"/>
  <c r="U55" i="14"/>
  <c r="T55" i="14"/>
  <c r="S55" i="14"/>
  <c r="V54" i="14"/>
  <c r="V53" i="14"/>
  <c r="V52" i="14"/>
  <c r="U52" i="14"/>
  <c r="T52" i="14"/>
  <c r="S52" i="14"/>
  <c r="V51" i="14"/>
  <c r="U51" i="14"/>
  <c r="T51" i="14"/>
  <c r="S51" i="14"/>
  <c r="V50" i="14"/>
  <c r="U50" i="14"/>
  <c r="T50" i="14"/>
  <c r="S50" i="14"/>
  <c r="V49" i="14"/>
  <c r="U49" i="14"/>
  <c r="T49" i="14"/>
  <c r="S49" i="14"/>
  <c r="V48" i="14"/>
  <c r="U48" i="14"/>
  <c r="T48" i="14"/>
  <c r="S48" i="14"/>
  <c r="V47" i="14"/>
  <c r="U47" i="14"/>
  <c r="T47" i="14"/>
  <c r="S47" i="14"/>
  <c r="V46" i="14"/>
  <c r="U46" i="14"/>
  <c r="T46" i="14"/>
  <c r="S46" i="14"/>
  <c r="V45" i="14"/>
  <c r="U45" i="14"/>
  <c r="T45" i="14"/>
  <c r="S45" i="14"/>
  <c r="V44" i="14"/>
  <c r="U44" i="14"/>
  <c r="T44" i="14"/>
  <c r="S44" i="14"/>
  <c r="V43" i="14"/>
  <c r="U43" i="14"/>
  <c r="T43" i="14"/>
  <c r="S43" i="14"/>
  <c r="V42" i="14"/>
  <c r="U42" i="14"/>
  <c r="T42" i="14"/>
  <c r="S42" i="14"/>
  <c r="V41" i="14"/>
  <c r="U41" i="14"/>
  <c r="T41" i="14"/>
  <c r="S41" i="14"/>
  <c r="V40" i="14"/>
  <c r="U40" i="14"/>
  <c r="T40" i="14"/>
  <c r="S40" i="14"/>
  <c r="V39" i="14"/>
  <c r="U39" i="14"/>
  <c r="T39" i="14"/>
  <c r="S39" i="14"/>
  <c r="V38" i="14"/>
  <c r="U38" i="14"/>
  <c r="T38" i="14"/>
  <c r="S38" i="14"/>
  <c r="V37" i="14"/>
  <c r="U37" i="14"/>
  <c r="T37" i="14"/>
  <c r="S37" i="14"/>
  <c r="V36" i="14"/>
  <c r="U36" i="14"/>
  <c r="T36" i="14"/>
  <c r="S36" i="14"/>
  <c r="V35" i="14"/>
  <c r="U35" i="14"/>
  <c r="T35" i="14"/>
  <c r="S35" i="14"/>
  <c r="V34" i="14"/>
  <c r="U34" i="14"/>
  <c r="T34" i="14"/>
  <c r="S34" i="14"/>
  <c r="V33" i="14"/>
  <c r="U33" i="14"/>
  <c r="T33" i="14"/>
  <c r="S33" i="14"/>
  <c r="V32" i="14"/>
  <c r="U32" i="14"/>
  <c r="T32" i="14"/>
  <c r="S32" i="14"/>
  <c r="V31" i="14"/>
  <c r="U31" i="14"/>
  <c r="T31" i="14"/>
  <c r="S31" i="14"/>
  <c r="V30" i="14"/>
  <c r="U30" i="14"/>
  <c r="T30" i="14"/>
  <c r="S30" i="14"/>
  <c r="V29" i="14"/>
  <c r="U29" i="14"/>
  <c r="T29" i="14"/>
  <c r="S29" i="14"/>
  <c r="V28" i="14"/>
  <c r="U28" i="14"/>
  <c r="T28" i="14"/>
  <c r="S28" i="14"/>
  <c r="V27" i="14"/>
  <c r="U27" i="14"/>
  <c r="T27" i="14"/>
  <c r="S27" i="14"/>
  <c r="V26" i="14"/>
  <c r="U26" i="14"/>
  <c r="T26" i="14"/>
  <c r="S26" i="14"/>
  <c r="V25" i="14"/>
  <c r="U25" i="14"/>
  <c r="T25" i="14"/>
  <c r="S25" i="14"/>
  <c r="V24" i="14"/>
  <c r="U24" i="14"/>
  <c r="T24" i="14"/>
  <c r="S24" i="14"/>
  <c r="V23" i="14"/>
  <c r="U23" i="14"/>
  <c r="T23" i="14"/>
  <c r="S23" i="14"/>
  <c r="V22" i="14"/>
  <c r="U22" i="14"/>
  <c r="T22" i="14"/>
  <c r="S22" i="14"/>
  <c r="V21" i="14"/>
  <c r="U21" i="14"/>
  <c r="T21" i="14"/>
  <c r="S21" i="14"/>
  <c r="V20" i="14"/>
  <c r="U20" i="14"/>
  <c r="T20" i="14"/>
  <c r="S20" i="14"/>
  <c r="V19" i="14"/>
  <c r="U19" i="14"/>
  <c r="T19" i="14"/>
  <c r="S19" i="14"/>
  <c r="V18" i="14"/>
  <c r="U18" i="14"/>
  <c r="T18" i="14"/>
  <c r="S18" i="14"/>
  <c r="V17" i="14"/>
  <c r="U17" i="14"/>
  <c r="T17" i="14"/>
  <c r="S17" i="14"/>
  <c r="V16" i="14"/>
  <c r="U16" i="14"/>
  <c r="T16" i="14"/>
  <c r="S16" i="14"/>
  <c r="V15" i="14"/>
  <c r="U15" i="14"/>
  <c r="T15" i="14"/>
  <c r="S15" i="14"/>
  <c r="V14" i="14"/>
  <c r="U14" i="14"/>
  <c r="T14" i="14"/>
  <c r="S14" i="14"/>
  <c r="V13" i="14"/>
  <c r="U13" i="14"/>
  <c r="T13" i="14"/>
  <c r="S13" i="14"/>
  <c r="V12" i="14"/>
  <c r="U12" i="14"/>
  <c r="T12" i="14"/>
  <c r="S12" i="14"/>
  <c r="V11" i="14"/>
  <c r="U11" i="14"/>
  <c r="T11" i="14"/>
  <c r="S11" i="14"/>
  <c r="V10" i="14"/>
  <c r="U10" i="14"/>
  <c r="T10" i="14"/>
  <c r="S10" i="14"/>
  <c r="V9" i="14"/>
  <c r="U9" i="14"/>
  <c r="T9" i="14"/>
  <c r="S9" i="14"/>
  <c r="V8" i="14"/>
  <c r="U8" i="14"/>
  <c r="T8" i="14"/>
  <c r="S8" i="14"/>
  <c r="V7" i="14"/>
  <c r="U7" i="14"/>
  <c r="T7" i="14"/>
  <c r="S7" i="14"/>
  <c r="V6" i="14"/>
  <c r="U6" i="14"/>
  <c r="T6" i="14"/>
  <c r="S6" i="14"/>
  <c r="V5" i="14"/>
  <c r="U5" i="14"/>
  <c r="T5" i="14"/>
  <c r="S5" i="14"/>
  <c r="V4" i="14"/>
  <c r="U4" i="14"/>
  <c r="T4" i="14"/>
  <c r="S4" i="14"/>
  <c r="V60" i="4" l="1"/>
  <c r="V59" i="4"/>
  <c r="V57" i="4"/>
  <c r="V58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60" i="5"/>
  <c r="V59" i="5"/>
  <c r="V57" i="5"/>
  <c r="V58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60" i="7"/>
  <c r="V59" i="7"/>
  <c r="V57" i="7"/>
  <c r="V58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60" i="8"/>
  <c r="V59" i="8"/>
  <c r="V57" i="8"/>
  <c r="V58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60" i="9"/>
  <c r="V59" i="9"/>
  <c r="V57" i="9"/>
  <c r="V58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V4" i="9"/>
  <c r="V60" i="10"/>
  <c r="V59" i="10"/>
  <c r="V57" i="10"/>
  <c r="V58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V7" i="10"/>
  <c r="V6" i="10"/>
  <c r="V5" i="10"/>
  <c r="V4" i="10"/>
  <c r="V60" i="12"/>
  <c r="V59" i="12"/>
  <c r="V57" i="12"/>
  <c r="V58" i="12"/>
  <c r="V56" i="12"/>
  <c r="V55" i="12"/>
  <c r="V54" i="12"/>
  <c r="V53" i="12"/>
  <c r="V52" i="12"/>
  <c r="V51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10" i="12"/>
  <c r="V9" i="12"/>
  <c r="V8" i="12"/>
  <c r="V7" i="12"/>
  <c r="V6" i="12"/>
  <c r="V5" i="12"/>
  <c r="V4" i="12"/>
  <c r="V60" i="3"/>
  <c r="V59" i="3"/>
  <c r="V57" i="3"/>
  <c r="V58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1" i="2" l="1"/>
  <c r="T61" i="2"/>
  <c r="S61" i="2"/>
  <c r="U60" i="2"/>
  <c r="T60" i="2"/>
  <c r="S60" i="2"/>
  <c r="U61" i="6"/>
  <c r="T61" i="6"/>
  <c r="S61" i="6"/>
  <c r="U60" i="6"/>
  <c r="T60" i="6"/>
  <c r="S60" i="6"/>
  <c r="U61" i="11"/>
  <c r="T61" i="11"/>
  <c r="S61" i="11"/>
  <c r="U60" i="11"/>
  <c r="T60" i="11"/>
  <c r="S60" i="11"/>
  <c r="U61" i="1"/>
  <c r="T61" i="1"/>
  <c r="S61" i="1"/>
  <c r="U60" i="1"/>
  <c r="T60" i="1"/>
  <c r="S60" i="1"/>
  <c r="U57" i="2" l="1"/>
  <c r="T57" i="2"/>
  <c r="S57" i="2"/>
  <c r="U56" i="2"/>
  <c r="T56" i="2"/>
  <c r="S56" i="2"/>
  <c r="U55" i="2"/>
  <c r="T55" i="2"/>
  <c r="S55" i="2"/>
  <c r="U52" i="2"/>
  <c r="T52" i="2"/>
  <c r="S52" i="2"/>
  <c r="U51" i="2"/>
  <c r="T51" i="2"/>
  <c r="S51" i="2"/>
  <c r="U50" i="2"/>
  <c r="T50" i="2"/>
  <c r="S50" i="2"/>
  <c r="U49" i="2"/>
  <c r="T49" i="2"/>
  <c r="S49" i="2"/>
  <c r="U48" i="2"/>
  <c r="T48" i="2"/>
  <c r="S48" i="2"/>
  <c r="U47" i="2"/>
  <c r="T47" i="2"/>
  <c r="S47" i="2"/>
  <c r="U46" i="2"/>
  <c r="T46" i="2"/>
  <c r="S46" i="2"/>
  <c r="U45" i="2"/>
  <c r="T45" i="2"/>
  <c r="S45" i="2"/>
  <c r="U44" i="2"/>
  <c r="T44" i="2"/>
  <c r="S44" i="2"/>
  <c r="U43" i="2"/>
  <c r="T43" i="2"/>
  <c r="S43" i="2"/>
  <c r="U42" i="2"/>
  <c r="T42" i="2"/>
  <c r="S42" i="2"/>
  <c r="U41" i="2"/>
  <c r="T41" i="2"/>
  <c r="S41" i="2"/>
  <c r="U40" i="2"/>
  <c r="T40" i="2"/>
  <c r="S40" i="2"/>
  <c r="U39" i="2"/>
  <c r="T39" i="2"/>
  <c r="S39" i="2"/>
  <c r="U38" i="2"/>
  <c r="T38" i="2"/>
  <c r="S38" i="2"/>
  <c r="U37" i="2"/>
  <c r="T37" i="2"/>
  <c r="S37" i="2"/>
  <c r="U36" i="2"/>
  <c r="T36" i="2"/>
  <c r="S36" i="2"/>
  <c r="U35" i="2"/>
  <c r="T35" i="2"/>
  <c r="S35" i="2"/>
  <c r="U34" i="2"/>
  <c r="T34" i="2"/>
  <c r="S34" i="2"/>
  <c r="U33" i="2"/>
  <c r="T33" i="2"/>
  <c r="S33" i="2"/>
  <c r="U32" i="2"/>
  <c r="T32" i="2"/>
  <c r="S32" i="2"/>
  <c r="U31" i="2"/>
  <c r="T31" i="2"/>
  <c r="S31" i="2"/>
  <c r="U30" i="2"/>
  <c r="T30" i="2"/>
  <c r="S30" i="2"/>
  <c r="U29" i="2"/>
  <c r="T29" i="2"/>
  <c r="S29" i="2"/>
  <c r="U28" i="2"/>
  <c r="T28" i="2"/>
  <c r="S28" i="2"/>
  <c r="U27" i="2"/>
  <c r="T27" i="2"/>
  <c r="S27" i="2"/>
  <c r="U26" i="2"/>
  <c r="T26" i="2"/>
  <c r="S26" i="2"/>
  <c r="U25" i="2"/>
  <c r="T25" i="2"/>
  <c r="S25" i="2"/>
  <c r="U24" i="2"/>
  <c r="T24" i="2"/>
  <c r="S24" i="2"/>
  <c r="U23" i="2"/>
  <c r="T23" i="2"/>
  <c r="S23" i="2"/>
  <c r="U22" i="2"/>
  <c r="T22" i="2"/>
  <c r="S22" i="2"/>
  <c r="U21" i="2"/>
  <c r="T21" i="2"/>
  <c r="S21" i="2"/>
  <c r="U20" i="2"/>
  <c r="T20" i="2"/>
  <c r="S20" i="2"/>
  <c r="U19" i="2"/>
  <c r="T19" i="2"/>
  <c r="S19" i="2"/>
  <c r="U18" i="2"/>
  <c r="T18" i="2"/>
  <c r="S18" i="2"/>
  <c r="U17" i="2"/>
  <c r="T17" i="2"/>
  <c r="S17" i="2"/>
  <c r="U16" i="2"/>
  <c r="T16" i="2"/>
  <c r="S16" i="2"/>
  <c r="U15" i="2"/>
  <c r="T15" i="2"/>
  <c r="S15" i="2"/>
  <c r="U14" i="2"/>
  <c r="T14" i="2"/>
  <c r="S1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59" i="2"/>
  <c r="T59" i="2"/>
  <c r="S59" i="2"/>
  <c r="U58" i="2"/>
  <c r="T58" i="2"/>
  <c r="S58" i="2"/>
  <c r="U6" i="2"/>
  <c r="T6" i="2"/>
  <c r="S6" i="2"/>
  <c r="U5" i="2"/>
  <c r="T5" i="2"/>
  <c r="S5" i="2"/>
  <c r="U4" i="2"/>
  <c r="T4" i="2"/>
  <c r="S4" i="2"/>
  <c r="U57" i="3"/>
  <c r="T57" i="3"/>
  <c r="S57" i="3"/>
  <c r="U58" i="3"/>
  <c r="T58" i="3"/>
  <c r="S58" i="3"/>
  <c r="U56" i="3"/>
  <c r="T56" i="3"/>
  <c r="S56" i="3"/>
  <c r="U55" i="3"/>
  <c r="T55" i="3"/>
  <c r="S55" i="3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45" i="3"/>
  <c r="T45" i="3"/>
  <c r="S45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0" i="3"/>
  <c r="T60" i="3"/>
  <c r="S60" i="3"/>
  <c r="U59" i="3"/>
  <c r="T59" i="3"/>
  <c r="S59" i="3"/>
  <c r="U6" i="3"/>
  <c r="T6" i="3"/>
  <c r="S6" i="3"/>
  <c r="U5" i="3"/>
  <c r="T5" i="3"/>
  <c r="S5" i="3"/>
  <c r="U4" i="3"/>
  <c r="T4" i="3"/>
  <c r="S4" i="3"/>
  <c r="U57" i="4"/>
  <c r="T57" i="4"/>
  <c r="S57" i="4"/>
  <c r="U58" i="4"/>
  <c r="T58" i="4"/>
  <c r="S58" i="4"/>
  <c r="U56" i="4"/>
  <c r="T56" i="4"/>
  <c r="S56" i="4"/>
  <c r="U55" i="4"/>
  <c r="T55" i="4"/>
  <c r="S55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T44" i="4"/>
  <c r="S44" i="4"/>
  <c r="U43" i="4"/>
  <c r="T43" i="4"/>
  <c r="S43" i="4"/>
  <c r="U42" i="4"/>
  <c r="T42" i="4"/>
  <c r="S42" i="4"/>
  <c r="U41" i="4"/>
  <c r="T41" i="4"/>
  <c r="S41" i="4"/>
  <c r="U40" i="4"/>
  <c r="T40" i="4"/>
  <c r="S40" i="4"/>
  <c r="U39" i="4"/>
  <c r="T39" i="4"/>
  <c r="S39" i="4"/>
  <c r="U38" i="4"/>
  <c r="T38" i="4"/>
  <c r="S38" i="4"/>
  <c r="U37" i="4"/>
  <c r="T37" i="4"/>
  <c r="S37" i="4"/>
  <c r="U36" i="4"/>
  <c r="T36" i="4"/>
  <c r="S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9" i="4"/>
  <c r="T29" i="4"/>
  <c r="S29" i="4"/>
  <c r="U28" i="4"/>
  <c r="T28" i="4"/>
  <c r="S28" i="4"/>
  <c r="U27" i="4"/>
  <c r="T27" i="4"/>
  <c r="S27" i="4"/>
  <c r="U26" i="4"/>
  <c r="T26" i="4"/>
  <c r="S26" i="4"/>
  <c r="U25" i="4"/>
  <c r="T25" i="4"/>
  <c r="S25" i="4"/>
  <c r="U24" i="4"/>
  <c r="T24" i="4"/>
  <c r="S24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S17" i="4"/>
  <c r="U16" i="4"/>
  <c r="T16" i="4"/>
  <c r="S16" i="4"/>
  <c r="U15" i="4"/>
  <c r="T15" i="4"/>
  <c r="S15" i="4"/>
  <c r="U14" i="4"/>
  <c r="T14" i="4"/>
  <c r="S14" i="4"/>
  <c r="U13" i="4"/>
  <c r="T13" i="4"/>
  <c r="S13" i="4"/>
  <c r="U12" i="4"/>
  <c r="T12" i="4"/>
  <c r="S12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0" i="4"/>
  <c r="T60" i="4"/>
  <c r="S60" i="4"/>
  <c r="U59" i="4"/>
  <c r="T59" i="4"/>
  <c r="S59" i="4"/>
  <c r="U6" i="4"/>
  <c r="T6" i="4"/>
  <c r="S6" i="4"/>
  <c r="U5" i="4"/>
  <c r="T5" i="4"/>
  <c r="S5" i="4"/>
  <c r="U4" i="4"/>
  <c r="T4" i="4"/>
  <c r="S4" i="4"/>
  <c r="U57" i="5"/>
  <c r="T57" i="5"/>
  <c r="S57" i="5"/>
  <c r="U58" i="5"/>
  <c r="T58" i="5"/>
  <c r="S58" i="5"/>
  <c r="U56" i="5"/>
  <c r="T56" i="5"/>
  <c r="S56" i="5"/>
  <c r="U55" i="5"/>
  <c r="T55" i="5"/>
  <c r="S55" i="5"/>
  <c r="U52" i="5"/>
  <c r="T52" i="5"/>
  <c r="S52" i="5"/>
  <c r="U51" i="5"/>
  <c r="T51" i="5"/>
  <c r="S51" i="5"/>
  <c r="U50" i="5"/>
  <c r="T50" i="5"/>
  <c r="S50" i="5"/>
  <c r="U49" i="5"/>
  <c r="T49" i="5"/>
  <c r="S49" i="5"/>
  <c r="U48" i="5"/>
  <c r="T48" i="5"/>
  <c r="S48" i="5"/>
  <c r="U47" i="5"/>
  <c r="T47" i="5"/>
  <c r="S47" i="5"/>
  <c r="U46" i="5"/>
  <c r="T46" i="5"/>
  <c r="S46" i="5"/>
  <c r="U45" i="5"/>
  <c r="T45" i="5"/>
  <c r="S45" i="5"/>
  <c r="U44" i="5"/>
  <c r="T44" i="5"/>
  <c r="S44" i="5"/>
  <c r="U43" i="5"/>
  <c r="T43" i="5"/>
  <c r="S43" i="5"/>
  <c r="U42" i="5"/>
  <c r="T42" i="5"/>
  <c r="S42" i="5"/>
  <c r="U41" i="5"/>
  <c r="T41" i="5"/>
  <c r="S41" i="5"/>
  <c r="U40" i="5"/>
  <c r="T40" i="5"/>
  <c r="S40" i="5"/>
  <c r="U39" i="5"/>
  <c r="T39" i="5"/>
  <c r="S39" i="5"/>
  <c r="U38" i="5"/>
  <c r="T38" i="5"/>
  <c r="S38" i="5"/>
  <c r="U37" i="5"/>
  <c r="T37" i="5"/>
  <c r="S37" i="5"/>
  <c r="U36" i="5"/>
  <c r="T36" i="5"/>
  <c r="S36" i="5"/>
  <c r="U35" i="5"/>
  <c r="T35" i="5"/>
  <c r="S35" i="5"/>
  <c r="U34" i="5"/>
  <c r="T34" i="5"/>
  <c r="S34" i="5"/>
  <c r="U33" i="5"/>
  <c r="T33" i="5"/>
  <c r="S33" i="5"/>
  <c r="U32" i="5"/>
  <c r="T32" i="5"/>
  <c r="S32" i="5"/>
  <c r="U31" i="5"/>
  <c r="T31" i="5"/>
  <c r="S31" i="5"/>
  <c r="U30" i="5"/>
  <c r="T30" i="5"/>
  <c r="S30" i="5"/>
  <c r="U29" i="5"/>
  <c r="T29" i="5"/>
  <c r="S29" i="5"/>
  <c r="U28" i="5"/>
  <c r="T28" i="5"/>
  <c r="S28" i="5"/>
  <c r="U27" i="5"/>
  <c r="T27" i="5"/>
  <c r="S27" i="5"/>
  <c r="U26" i="5"/>
  <c r="T26" i="5"/>
  <c r="S26" i="5"/>
  <c r="U25" i="5"/>
  <c r="T25" i="5"/>
  <c r="S25" i="5"/>
  <c r="U24" i="5"/>
  <c r="T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5" i="5"/>
  <c r="T15" i="5"/>
  <c r="S15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60" i="5"/>
  <c r="T60" i="5"/>
  <c r="S60" i="5"/>
  <c r="U59" i="5"/>
  <c r="T59" i="5"/>
  <c r="S59" i="5"/>
  <c r="U6" i="5"/>
  <c r="T6" i="5"/>
  <c r="S6" i="5"/>
  <c r="U5" i="5"/>
  <c r="T5" i="5"/>
  <c r="S5" i="5"/>
  <c r="U4" i="5"/>
  <c r="T4" i="5"/>
  <c r="S4" i="5"/>
  <c r="U57" i="6"/>
  <c r="T57" i="6"/>
  <c r="S57" i="6"/>
  <c r="U56" i="6"/>
  <c r="T56" i="6"/>
  <c r="S56" i="6"/>
  <c r="U55" i="6"/>
  <c r="T55" i="6"/>
  <c r="S55" i="6"/>
  <c r="U52" i="6"/>
  <c r="T52" i="6"/>
  <c r="S52" i="6"/>
  <c r="U51" i="6"/>
  <c r="T51" i="6"/>
  <c r="S51" i="6"/>
  <c r="U50" i="6"/>
  <c r="T50" i="6"/>
  <c r="S50" i="6"/>
  <c r="U49" i="6"/>
  <c r="T49" i="6"/>
  <c r="S49" i="6"/>
  <c r="U48" i="6"/>
  <c r="T48" i="6"/>
  <c r="S48" i="6"/>
  <c r="U47" i="6"/>
  <c r="T47" i="6"/>
  <c r="S47" i="6"/>
  <c r="U46" i="6"/>
  <c r="T46" i="6"/>
  <c r="S46" i="6"/>
  <c r="U45" i="6"/>
  <c r="T45" i="6"/>
  <c r="S45" i="6"/>
  <c r="U44" i="6"/>
  <c r="T44" i="6"/>
  <c r="S44" i="6"/>
  <c r="U43" i="6"/>
  <c r="T43" i="6"/>
  <c r="S43" i="6"/>
  <c r="U42" i="6"/>
  <c r="T42" i="6"/>
  <c r="S42" i="6"/>
  <c r="U41" i="6"/>
  <c r="T41" i="6"/>
  <c r="S41" i="6"/>
  <c r="U40" i="6"/>
  <c r="T40" i="6"/>
  <c r="S40" i="6"/>
  <c r="U39" i="6"/>
  <c r="T39" i="6"/>
  <c r="S39" i="6"/>
  <c r="U38" i="6"/>
  <c r="T38" i="6"/>
  <c r="S38" i="6"/>
  <c r="U37" i="6"/>
  <c r="T37" i="6"/>
  <c r="S37" i="6"/>
  <c r="U36" i="6"/>
  <c r="T36" i="6"/>
  <c r="S36" i="6"/>
  <c r="U35" i="6"/>
  <c r="T35" i="6"/>
  <c r="S35" i="6"/>
  <c r="U34" i="6"/>
  <c r="T34" i="6"/>
  <c r="S34" i="6"/>
  <c r="U33" i="6"/>
  <c r="T33" i="6"/>
  <c r="S33" i="6"/>
  <c r="U32" i="6"/>
  <c r="T32" i="6"/>
  <c r="S32" i="6"/>
  <c r="U31" i="6"/>
  <c r="T31" i="6"/>
  <c r="S31" i="6"/>
  <c r="U30" i="6"/>
  <c r="T30" i="6"/>
  <c r="S30" i="6"/>
  <c r="U29" i="6"/>
  <c r="T29" i="6"/>
  <c r="S29" i="6"/>
  <c r="U28" i="6"/>
  <c r="T28" i="6"/>
  <c r="S28" i="6"/>
  <c r="U27" i="6"/>
  <c r="T27" i="6"/>
  <c r="S27" i="6"/>
  <c r="U26" i="6"/>
  <c r="T26" i="6"/>
  <c r="S26" i="6"/>
  <c r="U25" i="6"/>
  <c r="T25" i="6"/>
  <c r="S25" i="6"/>
  <c r="U24" i="6"/>
  <c r="T24" i="6"/>
  <c r="S24" i="6"/>
  <c r="U23" i="6"/>
  <c r="T23" i="6"/>
  <c r="S23" i="6"/>
  <c r="U22" i="6"/>
  <c r="T22" i="6"/>
  <c r="S22" i="6"/>
  <c r="U21" i="6"/>
  <c r="T21" i="6"/>
  <c r="S21" i="6"/>
  <c r="U20" i="6"/>
  <c r="T20" i="6"/>
  <c r="S20" i="6"/>
  <c r="U19" i="6"/>
  <c r="T19" i="6"/>
  <c r="S19" i="6"/>
  <c r="U18" i="6"/>
  <c r="T18" i="6"/>
  <c r="S18" i="6"/>
  <c r="U17" i="6"/>
  <c r="T17" i="6"/>
  <c r="S17" i="6"/>
  <c r="U16" i="6"/>
  <c r="T16" i="6"/>
  <c r="S16" i="6"/>
  <c r="U15" i="6"/>
  <c r="T15" i="6"/>
  <c r="S15" i="6"/>
  <c r="U14" i="6"/>
  <c r="T14" i="6"/>
  <c r="S14" i="6"/>
  <c r="U13" i="6"/>
  <c r="T13" i="6"/>
  <c r="S13" i="6"/>
  <c r="U12" i="6"/>
  <c r="T12" i="6"/>
  <c r="S12" i="6"/>
  <c r="U11" i="6"/>
  <c r="T11" i="6"/>
  <c r="S11" i="6"/>
  <c r="U10" i="6"/>
  <c r="T10" i="6"/>
  <c r="S10" i="6"/>
  <c r="U9" i="6"/>
  <c r="T9" i="6"/>
  <c r="S9" i="6"/>
  <c r="U8" i="6"/>
  <c r="T8" i="6"/>
  <c r="S8" i="6"/>
  <c r="U7" i="6"/>
  <c r="T7" i="6"/>
  <c r="S7" i="6"/>
  <c r="U59" i="6"/>
  <c r="T59" i="6"/>
  <c r="S59" i="6"/>
  <c r="U58" i="6"/>
  <c r="T58" i="6"/>
  <c r="S58" i="6"/>
  <c r="U6" i="6"/>
  <c r="T6" i="6"/>
  <c r="S6" i="6"/>
  <c r="U5" i="6"/>
  <c r="T5" i="6"/>
  <c r="S5" i="6"/>
  <c r="U4" i="6"/>
  <c r="T4" i="6"/>
  <c r="S4" i="6"/>
  <c r="U57" i="7"/>
  <c r="T57" i="7"/>
  <c r="S57" i="7"/>
  <c r="U58" i="7"/>
  <c r="T58" i="7"/>
  <c r="S58" i="7"/>
  <c r="U56" i="7"/>
  <c r="T56" i="7"/>
  <c r="S56" i="7"/>
  <c r="U55" i="7"/>
  <c r="T55" i="7"/>
  <c r="S55" i="7"/>
  <c r="U52" i="7"/>
  <c r="T52" i="7"/>
  <c r="S52" i="7"/>
  <c r="U51" i="7"/>
  <c r="T51" i="7"/>
  <c r="S51" i="7"/>
  <c r="U50" i="7"/>
  <c r="T50" i="7"/>
  <c r="S50" i="7"/>
  <c r="U49" i="7"/>
  <c r="T49" i="7"/>
  <c r="S49" i="7"/>
  <c r="U48" i="7"/>
  <c r="T48" i="7"/>
  <c r="S48" i="7"/>
  <c r="U47" i="7"/>
  <c r="T47" i="7"/>
  <c r="S47" i="7"/>
  <c r="U46" i="7"/>
  <c r="T46" i="7"/>
  <c r="S46" i="7"/>
  <c r="U45" i="7"/>
  <c r="T45" i="7"/>
  <c r="S45" i="7"/>
  <c r="U44" i="7"/>
  <c r="T44" i="7"/>
  <c r="S44" i="7"/>
  <c r="U43" i="7"/>
  <c r="T43" i="7"/>
  <c r="S43" i="7"/>
  <c r="U42" i="7"/>
  <c r="T42" i="7"/>
  <c r="S42" i="7"/>
  <c r="U41" i="7"/>
  <c r="T41" i="7"/>
  <c r="S41" i="7"/>
  <c r="U40" i="7"/>
  <c r="T40" i="7"/>
  <c r="S40" i="7"/>
  <c r="U39" i="7"/>
  <c r="T39" i="7"/>
  <c r="S39" i="7"/>
  <c r="U38" i="7"/>
  <c r="T38" i="7"/>
  <c r="S38" i="7"/>
  <c r="U37" i="7"/>
  <c r="T37" i="7"/>
  <c r="S37" i="7"/>
  <c r="U36" i="7"/>
  <c r="T36" i="7"/>
  <c r="S36" i="7"/>
  <c r="U35" i="7"/>
  <c r="T35" i="7"/>
  <c r="S35" i="7"/>
  <c r="U34" i="7"/>
  <c r="T34" i="7"/>
  <c r="S34" i="7"/>
  <c r="U33" i="7"/>
  <c r="T33" i="7"/>
  <c r="S33" i="7"/>
  <c r="U32" i="7"/>
  <c r="T32" i="7"/>
  <c r="S32" i="7"/>
  <c r="U31" i="7"/>
  <c r="T31" i="7"/>
  <c r="S31" i="7"/>
  <c r="U30" i="7"/>
  <c r="T30" i="7"/>
  <c r="S30" i="7"/>
  <c r="U29" i="7"/>
  <c r="T29" i="7"/>
  <c r="S29" i="7"/>
  <c r="U28" i="7"/>
  <c r="T28" i="7"/>
  <c r="S28" i="7"/>
  <c r="U27" i="7"/>
  <c r="T27" i="7"/>
  <c r="S27" i="7"/>
  <c r="U26" i="7"/>
  <c r="T26" i="7"/>
  <c r="S26" i="7"/>
  <c r="U25" i="7"/>
  <c r="T25" i="7"/>
  <c r="S25" i="7"/>
  <c r="U24" i="7"/>
  <c r="T24" i="7"/>
  <c r="S24" i="7"/>
  <c r="U23" i="7"/>
  <c r="T23" i="7"/>
  <c r="S23" i="7"/>
  <c r="U22" i="7"/>
  <c r="T22" i="7"/>
  <c r="S22" i="7"/>
  <c r="U21" i="7"/>
  <c r="T21" i="7"/>
  <c r="S21" i="7"/>
  <c r="U20" i="7"/>
  <c r="T20" i="7"/>
  <c r="S20" i="7"/>
  <c r="U19" i="7"/>
  <c r="T19" i="7"/>
  <c r="S19" i="7"/>
  <c r="U18" i="7"/>
  <c r="T18" i="7"/>
  <c r="S18" i="7"/>
  <c r="U17" i="7"/>
  <c r="T17" i="7"/>
  <c r="S17" i="7"/>
  <c r="U16" i="7"/>
  <c r="T16" i="7"/>
  <c r="S16" i="7"/>
  <c r="U15" i="7"/>
  <c r="T15" i="7"/>
  <c r="S15" i="7"/>
  <c r="U14" i="7"/>
  <c r="T14" i="7"/>
  <c r="S14" i="7"/>
  <c r="U13" i="7"/>
  <c r="T13" i="7"/>
  <c r="S13" i="7"/>
  <c r="U12" i="7"/>
  <c r="T12" i="7"/>
  <c r="S12" i="7"/>
  <c r="U11" i="7"/>
  <c r="T11" i="7"/>
  <c r="S11" i="7"/>
  <c r="U10" i="7"/>
  <c r="T10" i="7"/>
  <c r="S10" i="7"/>
  <c r="U9" i="7"/>
  <c r="T9" i="7"/>
  <c r="S9" i="7"/>
  <c r="U8" i="7"/>
  <c r="T8" i="7"/>
  <c r="S8" i="7"/>
  <c r="U7" i="7"/>
  <c r="T7" i="7"/>
  <c r="S7" i="7"/>
  <c r="U60" i="7"/>
  <c r="T60" i="7"/>
  <c r="S60" i="7"/>
  <c r="U59" i="7"/>
  <c r="T59" i="7"/>
  <c r="S59" i="7"/>
  <c r="U6" i="7"/>
  <c r="T6" i="7"/>
  <c r="S6" i="7"/>
  <c r="U5" i="7"/>
  <c r="T5" i="7"/>
  <c r="S5" i="7"/>
  <c r="U4" i="7"/>
  <c r="T4" i="7"/>
  <c r="S4" i="7"/>
  <c r="U57" i="8"/>
  <c r="T57" i="8"/>
  <c r="S57" i="8"/>
  <c r="U58" i="8"/>
  <c r="T58" i="8"/>
  <c r="S58" i="8"/>
  <c r="U56" i="8"/>
  <c r="T56" i="8"/>
  <c r="S56" i="8"/>
  <c r="U55" i="8"/>
  <c r="T55" i="8"/>
  <c r="S55" i="8"/>
  <c r="U52" i="8"/>
  <c r="T52" i="8"/>
  <c r="S52" i="8"/>
  <c r="U51" i="8"/>
  <c r="T51" i="8"/>
  <c r="S51" i="8"/>
  <c r="U50" i="8"/>
  <c r="T50" i="8"/>
  <c r="S50" i="8"/>
  <c r="U49" i="8"/>
  <c r="T49" i="8"/>
  <c r="S49" i="8"/>
  <c r="U48" i="8"/>
  <c r="T48" i="8"/>
  <c r="S48" i="8"/>
  <c r="U47" i="8"/>
  <c r="T47" i="8"/>
  <c r="S47" i="8"/>
  <c r="U46" i="8"/>
  <c r="T46" i="8"/>
  <c r="S46" i="8"/>
  <c r="U45" i="8"/>
  <c r="T45" i="8"/>
  <c r="S45" i="8"/>
  <c r="U44" i="8"/>
  <c r="T44" i="8"/>
  <c r="S44" i="8"/>
  <c r="U43" i="8"/>
  <c r="T43" i="8"/>
  <c r="S43" i="8"/>
  <c r="U42" i="8"/>
  <c r="T42" i="8"/>
  <c r="S42" i="8"/>
  <c r="U41" i="8"/>
  <c r="T41" i="8"/>
  <c r="S41" i="8"/>
  <c r="U40" i="8"/>
  <c r="T40" i="8"/>
  <c r="S40" i="8"/>
  <c r="U39" i="8"/>
  <c r="T39" i="8"/>
  <c r="S39" i="8"/>
  <c r="U38" i="8"/>
  <c r="T38" i="8"/>
  <c r="S38" i="8"/>
  <c r="U37" i="8"/>
  <c r="T37" i="8"/>
  <c r="S37" i="8"/>
  <c r="U36" i="8"/>
  <c r="T36" i="8"/>
  <c r="S36" i="8"/>
  <c r="U35" i="8"/>
  <c r="T35" i="8"/>
  <c r="S35" i="8"/>
  <c r="U34" i="8"/>
  <c r="T34" i="8"/>
  <c r="S34" i="8"/>
  <c r="U33" i="8"/>
  <c r="T33" i="8"/>
  <c r="S33" i="8"/>
  <c r="U32" i="8"/>
  <c r="T32" i="8"/>
  <c r="S32" i="8"/>
  <c r="U31" i="8"/>
  <c r="T31" i="8"/>
  <c r="S31" i="8"/>
  <c r="U30" i="8"/>
  <c r="T30" i="8"/>
  <c r="S30" i="8"/>
  <c r="U29" i="8"/>
  <c r="T29" i="8"/>
  <c r="S29" i="8"/>
  <c r="U28" i="8"/>
  <c r="T28" i="8"/>
  <c r="S28" i="8"/>
  <c r="U27" i="8"/>
  <c r="T27" i="8"/>
  <c r="S27" i="8"/>
  <c r="U26" i="8"/>
  <c r="T26" i="8"/>
  <c r="S26" i="8"/>
  <c r="U25" i="8"/>
  <c r="T25" i="8"/>
  <c r="S25" i="8"/>
  <c r="U24" i="8"/>
  <c r="T24" i="8"/>
  <c r="S24" i="8"/>
  <c r="U23" i="8"/>
  <c r="T23" i="8"/>
  <c r="S23" i="8"/>
  <c r="U22" i="8"/>
  <c r="T22" i="8"/>
  <c r="S22" i="8"/>
  <c r="U21" i="8"/>
  <c r="T21" i="8"/>
  <c r="S21" i="8"/>
  <c r="U20" i="8"/>
  <c r="T20" i="8"/>
  <c r="S20" i="8"/>
  <c r="U19" i="8"/>
  <c r="T19" i="8"/>
  <c r="S19" i="8"/>
  <c r="U18" i="8"/>
  <c r="T18" i="8"/>
  <c r="S18" i="8"/>
  <c r="U17" i="8"/>
  <c r="T17" i="8"/>
  <c r="S17" i="8"/>
  <c r="U16" i="8"/>
  <c r="T16" i="8"/>
  <c r="S16" i="8"/>
  <c r="U15" i="8"/>
  <c r="T15" i="8"/>
  <c r="S15" i="8"/>
  <c r="U14" i="8"/>
  <c r="T14" i="8"/>
  <c r="S14" i="8"/>
  <c r="U13" i="8"/>
  <c r="T13" i="8"/>
  <c r="S13" i="8"/>
  <c r="U12" i="8"/>
  <c r="T12" i="8"/>
  <c r="S12" i="8"/>
  <c r="U11" i="8"/>
  <c r="T11" i="8"/>
  <c r="S11" i="8"/>
  <c r="U10" i="8"/>
  <c r="T10" i="8"/>
  <c r="S10" i="8"/>
  <c r="U9" i="8"/>
  <c r="T9" i="8"/>
  <c r="S9" i="8"/>
  <c r="U8" i="8"/>
  <c r="T8" i="8"/>
  <c r="S8" i="8"/>
  <c r="U7" i="8"/>
  <c r="T7" i="8"/>
  <c r="S7" i="8"/>
  <c r="U60" i="8"/>
  <c r="T60" i="8"/>
  <c r="S60" i="8"/>
  <c r="U59" i="8"/>
  <c r="T59" i="8"/>
  <c r="S59" i="8"/>
  <c r="U6" i="8"/>
  <c r="T6" i="8"/>
  <c r="S6" i="8"/>
  <c r="U5" i="8"/>
  <c r="T5" i="8"/>
  <c r="S5" i="8"/>
  <c r="U4" i="8"/>
  <c r="T4" i="8"/>
  <c r="S4" i="8"/>
  <c r="U57" i="9"/>
  <c r="T57" i="9"/>
  <c r="S57" i="9"/>
  <c r="U58" i="9"/>
  <c r="T58" i="9"/>
  <c r="S58" i="9"/>
  <c r="U56" i="9"/>
  <c r="T56" i="9"/>
  <c r="S56" i="9"/>
  <c r="U55" i="9"/>
  <c r="T55" i="9"/>
  <c r="S55" i="9"/>
  <c r="U52" i="9"/>
  <c r="T52" i="9"/>
  <c r="S52" i="9"/>
  <c r="U51" i="9"/>
  <c r="T51" i="9"/>
  <c r="S51" i="9"/>
  <c r="U50" i="9"/>
  <c r="T50" i="9"/>
  <c r="S50" i="9"/>
  <c r="U49" i="9"/>
  <c r="T49" i="9"/>
  <c r="S49" i="9"/>
  <c r="U48" i="9"/>
  <c r="T48" i="9"/>
  <c r="S48" i="9"/>
  <c r="U47" i="9"/>
  <c r="T47" i="9"/>
  <c r="S47" i="9"/>
  <c r="U46" i="9"/>
  <c r="T46" i="9"/>
  <c r="S46" i="9"/>
  <c r="U45" i="9"/>
  <c r="T45" i="9"/>
  <c r="S45" i="9"/>
  <c r="U44" i="9"/>
  <c r="T44" i="9"/>
  <c r="S44" i="9"/>
  <c r="U43" i="9"/>
  <c r="T43" i="9"/>
  <c r="S43" i="9"/>
  <c r="U42" i="9"/>
  <c r="T42" i="9"/>
  <c r="S42" i="9"/>
  <c r="U41" i="9"/>
  <c r="T41" i="9"/>
  <c r="S41" i="9"/>
  <c r="U40" i="9"/>
  <c r="T40" i="9"/>
  <c r="S40" i="9"/>
  <c r="U39" i="9"/>
  <c r="T39" i="9"/>
  <c r="S39" i="9"/>
  <c r="U38" i="9"/>
  <c r="T38" i="9"/>
  <c r="S38" i="9"/>
  <c r="U37" i="9"/>
  <c r="T37" i="9"/>
  <c r="S37" i="9"/>
  <c r="U36" i="9"/>
  <c r="T36" i="9"/>
  <c r="S36" i="9"/>
  <c r="U35" i="9"/>
  <c r="T35" i="9"/>
  <c r="S35" i="9"/>
  <c r="U34" i="9"/>
  <c r="T34" i="9"/>
  <c r="S34" i="9"/>
  <c r="U33" i="9"/>
  <c r="T33" i="9"/>
  <c r="S33" i="9"/>
  <c r="U32" i="9"/>
  <c r="T32" i="9"/>
  <c r="S32" i="9"/>
  <c r="U31" i="9"/>
  <c r="T31" i="9"/>
  <c r="S31" i="9"/>
  <c r="U30" i="9"/>
  <c r="T30" i="9"/>
  <c r="S30" i="9"/>
  <c r="U29" i="9"/>
  <c r="T29" i="9"/>
  <c r="S29" i="9"/>
  <c r="U28" i="9"/>
  <c r="T28" i="9"/>
  <c r="S28" i="9"/>
  <c r="U27" i="9"/>
  <c r="T27" i="9"/>
  <c r="S27" i="9"/>
  <c r="U26" i="9"/>
  <c r="T26" i="9"/>
  <c r="S26" i="9"/>
  <c r="U25" i="9"/>
  <c r="T25" i="9"/>
  <c r="S25" i="9"/>
  <c r="U24" i="9"/>
  <c r="T24" i="9"/>
  <c r="S24" i="9"/>
  <c r="U23" i="9"/>
  <c r="T23" i="9"/>
  <c r="S23" i="9"/>
  <c r="U22" i="9"/>
  <c r="T22" i="9"/>
  <c r="S22" i="9"/>
  <c r="U21" i="9"/>
  <c r="T21" i="9"/>
  <c r="S21" i="9"/>
  <c r="U20" i="9"/>
  <c r="T20" i="9"/>
  <c r="S20" i="9"/>
  <c r="U19" i="9"/>
  <c r="T19" i="9"/>
  <c r="S19" i="9"/>
  <c r="U18" i="9"/>
  <c r="T18" i="9"/>
  <c r="S18" i="9"/>
  <c r="U17" i="9"/>
  <c r="T17" i="9"/>
  <c r="S17" i="9"/>
  <c r="U16" i="9"/>
  <c r="T16" i="9"/>
  <c r="S16" i="9"/>
  <c r="U15" i="9"/>
  <c r="T15" i="9"/>
  <c r="S15" i="9"/>
  <c r="U14" i="9"/>
  <c r="T14" i="9"/>
  <c r="S14" i="9"/>
  <c r="U13" i="9"/>
  <c r="T13" i="9"/>
  <c r="S13" i="9"/>
  <c r="U12" i="9"/>
  <c r="T12" i="9"/>
  <c r="S12" i="9"/>
  <c r="U11" i="9"/>
  <c r="T11" i="9"/>
  <c r="S11" i="9"/>
  <c r="U10" i="9"/>
  <c r="T10" i="9"/>
  <c r="S10" i="9"/>
  <c r="U9" i="9"/>
  <c r="T9" i="9"/>
  <c r="S9" i="9"/>
  <c r="U8" i="9"/>
  <c r="T8" i="9"/>
  <c r="S8" i="9"/>
  <c r="U7" i="9"/>
  <c r="T7" i="9"/>
  <c r="S7" i="9"/>
  <c r="U60" i="9"/>
  <c r="T60" i="9"/>
  <c r="S60" i="9"/>
  <c r="U59" i="9"/>
  <c r="T59" i="9"/>
  <c r="S59" i="9"/>
  <c r="U6" i="9"/>
  <c r="T6" i="9"/>
  <c r="S6" i="9"/>
  <c r="U5" i="9"/>
  <c r="T5" i="9"/>
  <c r="S5" i="9"/>
  <c r="U4" i="9"/>
  <c r="T4" i="9"/>
  <c r="S4" i="9"/>
  <c r="U57" i="10"/>
  <c r="T57" i="10"/>
  <c r="S57" i="10"/>
  <c r="U58" i="10"/>
  <c r="T58" i="10"/>
  <c r="S58" i="10"/>
  <c r="U56" i="10"/>
  <c r="T56" i="10"/>
  <c r="S56" i="10"/>
  <c r="U55" i="10"/>
  <c r="T55" i="10"/>
  <c r="S55" i="10"/>
  <c r="U52" i="10"/>
  <c r="T52" i="10"/>
  <c r="S52" i="10"/>
  <c r="U51" i="10"/>
  <c r="T51" i="10"/>
  <c r="S51" i="10"/>
  <c r="U50" i="10"/>
  <c r="T50" i="10"/>
  <c r="S50" i="10"/>
  <c r="U49" i="10"/>
  <c r="T49" i="10"/>
  <c r="S49" i="10"/>
  <c r="U48" i="10"/>
  <c r="T48" i="10"/>
  <c r="S48" i="10"/>
  <c r="U47" i="10"/>
  <c r="T47" i="10"/>
  <c r="S47" i="10"/>
  <c r="U46" i="10"/>
  <c r="T46" i="10"/>
  <c r="S46" i="10"/>
  <c r="U45" i="10"/>
  <c r="T45" i="10"/>
  <c r="S45" i="10"/>
  <c r="U44" i="10"/>
  <c r="T44" i="10"/>
  <c r="S44" i="10"/>
  <c r="U43" i="10"/>
  <c r="T43" i="10"/>
  <c r="S43" i="10"/>
  <c r="U42" i="10"/>
  <c r="T42" i="10"/>
  <c r="S42" i="10"/>
  <c r="U41" i="10"/>
  <c r="T41" i="10"/>
  <c r="S41" i="10"/>
  <c r="U40" i="10"/>
  <c r="T40" i="10"/>
  <c r="S40" i="10"/>
  <c r="U39" i="10"/>
  <c r="T39" i="10"/>
  <c r="S39" i="10"/>
  <c r="U38" i="10"/>
  <c r="T38" i="10"/>
  <c r="S38" i="10"/>
  <c r="U37" i="10"/>
  <c r="T37" i="10"/>
  <c r="S37" i="10"/>
  <c r="U36" i="10"/>
  <c r="T36" i="10"/>
  <c r="S36" i="10"/>
  <c r="U35" i="10"/>
  <c r="T35" i="10"/>
  <c r="S35" i="10"/>
  <c r="U34" i="10"/>
  <c r="T34" i="10"/>
  <c r="S34" i="10"/>
  <c r="U33" i="10"/>
  <c r="T33" i="10"/>
  <c r="S33" i="10"/>
  <c r="U32" i="10"/>
  <c r="T32" i="10"/>
  <c r="S32" i="10"/>
  <c r="U31" i="10"/>
  <c r="T31" i="10"/>
  <c r="S31" i="10"/>
  <c r="U30" i="10"/>
  <c r="T30" i="10"/>
  <c r="S30" i="10"/>
  <c r="U29" i="10"/>
  <c r="T29" i="10"/>
  <c r="S29" i="10"/>
  <c r="U28" i="10"/>
  <c r="T28" i="10"/>
  <c r="S28" i="10"/>
  <c r="U27" i="10"/>
  <c r="T27" i="10"/>
  <c r="S27" i="10"/>
  <c r="U26" i="10"/>
  <c r="T26" i="10"/>
  <c r="S26" i="10"/>
  <c r="U25" i="10"/>
  <c r="T25" i="10"/>
  <c r="S25" i="10"/>
  <c r="U24" i="10"/>
  <c r="T24" i="10"/>
  <c r="S24" i="10"/>
  <c r="U23" i="10"/>
  <c r="T23" i="10"/>
  <c r="S23" i="10"/>
  <c r="U22" i="10"/>
  <c r="T22" i="10"/>
  <c r="S22" i="10"/>
  <c r="U21" i="10"/>
  <c r="T21" i="10"/>
  <c r="S21" i="10"/>
  <c r="U20" i="10"/>
  <c r="T20" i="10"/>
  <c r="S20" i="10"/>
  <c r="U19" i="10"/>
  <c r="T19" i="10"/>
  <c r="S19" i="10"/>
  <c r="U18" i="10"/>
  <c r="T18" i="10"/>
  <c r="S18" i="10"/>
  <c r="U17" i="10"/>
  <c r="T17" i="10"/>
  <c r="S17" i="10"/>
  <c r="U16" i="10"/>
  <c r="T16" i="10"/>
  <c r="S16" i="10"/>
  <c r="U15" i="10"/>
  <c r="T15" i="10"/>
  <c r="S15" i="10"/>
  <c r="U14" i="10"/>
  <c r="T14" i="10"/>
  <c r="S14" i="10"/>
  <c r="U13" i="10"/>
  <c r="T13" i="10"/>
  <c r="S13" i="10"/>
  <c r="U12" i="10"/>
  <c r="T12" i="10"/>
  <c r="S12" i="10"/>
  <c r="U11" i="10"/>
  <c r="T11" i="10"/>
  <c r="S11" i="10"/>
  <c r="U10" i="10"/>
  <c r="T10" i="10"/>
  <c r="S10" i="10"/>
  <c r="U9" i="10"/>
  <c r="T9" i="10"/>
  <c r="S9" i="10"/>
  <c r="U8" i="10"/>
  <c r="T8" i="10"/>
  <c r="S8" i="10"/>
  <c r="U7" i="10"/>
  <c r="T7" i="10"/>
  <c r="S7" i="10"/>
  <c r="U60" i="10"/>
  <c r="T60" i="10"/>
  <c r="S60" i="10"/>
  <c r="U59" i="10"/>
  <c r="T59" i="10"/>
  <c r="S59" i="10"/>
  <c r="U6" i="10"/>
  <c r="T6" i="10"/>
  <c r="S6" i="10"/>
  <c r="U5" i="10"/>
  <c r="T5" i="10"/>
  <c r="S5" i="10"/>
  <c r="U4" i="10"/>
  <c r="T4" i="10"/>
  <c r="S4" i="10"/>
  <c r="U57" i="11"/>
  <c r="T57" i="11"/>
  <c r="S57" i="11"/>
  <c r="U56" i="11"/>
  <c r="T56" i="11"/>
  <c r="S56" i="11"/>
  <c r="U55" i="11"/>
  <c r="T55" i="11"/>
  <c r="S55" i="11"/>
  <c r="U52" i="11"/>
  <c r="T52" i="11"/>
  <c r="S52" i="11"/>
  <c r="U51" i="11"/>
  <c r="T51" i="11"/>
  <c r="S51" i="11"/>
  <c r="U50" i="11"/>
  <c r="T50" i="11"/>
  <c r="S50" i="11"/>
  <c r="U49" i="11"/>
  <c r="T49" i="11"/>
  <c r="S49" i="11"/>
  <c r="U48" i="11"/>
  <c r="T48" i="11"/>
  <c r="S48" i="11"/>
  <c r="U47" i="11"/>
  <c r="T47" i="11"/>
  <c r="S47" i="11"/>
  <c r="U46" i="11"/>
  <c r="T46" i="11"/>
  <c r="S46" i="11"/>
  <c r="U45" i="11"/>
  <c r="T45" i="11"/>
  <c r="S45" i="11"/>
  <c r="U44" i="11"/>
  <c r="T44" i="11"/>
  <c r="S44" i="11"/>
  <c r="U43" i="11"/>
  <c r="T43" i="11"/>
  <c r="S43" i="11"/>
  <c r="U42" i="11"/>
  <c r="T42" i="11"/>
  <c r="S42" i="11"/>
  <c r="U41" i="11"/>
  <c r="T41" i="11"/>
  <c r="S41" i="11"/>
  <c r="U40" i="11"/>
  <c r="T40" i="11"/>
  <c r="S40" i="11"/>
  <c r="U39" i="11"/>
  <c r="T39" i="11"/>
  <c r="S39" i="11"/>
  <c r="U38" i="11"/>
  <c r="T38" i="11"/>
  <c r="S38" i="11"/>
  <c r="U37" i="11"/>
  <c r="T37" i="11"/>
  <c r="S37" i="11"/>
  <c r="U36" i="11"/>
  <c r="T36" i="11"/>
  <c r="S36" i="11"/>
  <c r="U35" i="11"/>
  <c r="T35" i="11"/>
  <c r="S35" i="11"/>
  <c r="U34" i="11"/>
  <c r="T34" i="11"/>
  <c r="S34" i="11"/>
  <c r="U33" i="11"/>
  <c r="T33" i="11"/>
  <c r="S33" i="11"/>
  <c r="U32" i="11"/>
  <c r="T32" i="11"/>
  <c r="S32" i="11"/>
  <c r="U31" i="11"/>
  <c r="T31" i="11"/>
  <c r="S31" i="11"/>
  <c r="U30" i="11"/>
  <c r="T30" i="11"/>
  <c r="S30" i="11"/>
  <c r="U29" i="11"/>
  <c r="T29" i="11"/>
  <c r="S29" i="11"/>
  <c r="U28" i="11"/>
  <c r="T28" i="11"/>
  <c r="S28" i="11"/>
  <c r="U27" i="11"/>
  <c r="T27" i="11"/>
  <c r="S27" i="11"/>
  <c r="U26" i="11"/>
  <c r="T26" i="11"/>
  <c r="S26" i="11"/>
  <c r="U25" i="11"/>
  <c r="T25" i="11"/>
  <c r="S25" i="11"/>
  <c r="U24" i="11"/>
  <c r="T24" i="11"/>
  <c r="S24" i="11"/>
  <c r="U23" i="11"/>
  <c r="T23" i="11"/>
  <c r="S23" i="11"/>
  <c r="U22" i="11"/>
  <c r="T22" i="11"/>
  <c r="S22" i="11"/>
  <c r="U21" i="11"/>
  <c r="T21" i="11"/>
  <c r="S21" i="11"/>
  <c r="U20" i="11"/>
  <c r="T20" i="11"/>
  <c r="S20" i="11"/>
  <c r="U19" i="11"/>
  <c r="T19" i="11"/>
  <c r="S19" i="11"/>
  <c r="U18" i="11"/>
  <c r="T18" i="11"/>
  <c r="S18" i="11"/>
  <c r="U17" i="11"/>
  <c r="T17" i="11"/>
  <c r="S17" i="11"/>
  <c r="U16" i="11"/>
  <c r="T16" i="11"/>
  <c r="S16" i="11"/>
  <c r="U15" i="11"/>
  <c r="T15" i="11"/>
  <c r="S15" i="11"/>
  <c r="U14" i="11"/>
  <c r="T14" i="11"/>
  <c r="S14" i="11"/>
  <c r="U13" i="11"/>
  <c r="T13" i="11"/>
  <c r="S13" i="11"/>
  <c r="U12" i="11"/>
  <c r="T12" i="11"/>
  <c r="S12" i="11"/>
  <c r="U11" i="11"/>
  <c r="T11" i="11"/>
  <c r="S11" i="11"/>
  <c r="U10" i="11"/>
  <c r="T10" i="11"/>
  <c r="S10" i="11"/>
  <c r="U9" i="11"/>
  <c r="T9" i="11"/>
  <c r="S9" i="11"/>
  <c r="U8" i="11"/>
  <c r="T8" i="11"/>
  <c r="S8" i="11"/>
  <c r="U7" i="11"/>
  <c r="T7" i="11"/>
  <c r="S7" i="11"/>
  <c r="U59" i="11"/>
  <c r="T59" i="11"/>
  <c r="S59" i="11"/>
  <c r="U58" i="11"/>
  <c r="T58" i="11"/>
  <c r="S58" i="11"/>
  <c r="U6" i="11"/>
  <c r="T6" i="11"/>
  <c r="S6" i="11"/>
  <c r="U5" i="11"/>
  <c r="T5" i="11"/>
  <c r="S5" i="11"/>
  <c r="U4" i="11"/>
  <c r="T4" i="11"/>
  <c r="S4" i="11"/>
  <c r="U57" i="12"/>
  <c r="T57" i="12"/>
  <c r="S57" i="12"/>
  <c r="U58" i="12"/>
  <c r="T58" i="12"/>
  <c r="S58" i="12"/>
  <c r="U56" i="12"/>
  <c r="T56" i="12"/>
  <c r="S56" i="12"/>
  <c r="U55" i="12"/>
  <c r="T55" i="12"/>
  <c r="S55" i="12"/>
  <c r="U52" i="12"/>
  <c r="T52" i="12"/>
  <c r="S52" i="12"/>
  <c r="U51" i="12"/>
  <c r="T51" i="12"/>
  <c r="S51" i="12"/>
  <c r="U50" i="12"/>
  <c r="T50" i="12"/>
  <c r="S50" i="12"/>
  <c r="U49" i="12"/>
  <c r="T49" i="12"/>
  <c r="S49" i="12"/>
  <c r="U48" i="12"/>
  <c r="T48" i="12"/>
  <c r="S48" i="12"/>
  <c r="U47" i="12"/>
  <c r="T47" i="12"/>
  <c r="S47" i="12"/>
  <c r="U46" i="12"/>
  <c r="T46" i="12"/>
  <c r="S46" i="12"/>
  <c r="U45" i="12"/>
  <c r="T45" i="12"/>
  <c r="S45" i="12"/>
  <c r="U44" i="12"/>
  <c r="T44" i="12"/>
  <c r="S44" i="12"/>
  <c r="U43" i="12"/>
  <c r="T43" i="12"/>
  <c r="S43" i="12"/>
  <c r="U42" i="12"/>
  <c r="T42" i="12"/>
  <c r="S42" i="12"/>
  <c r="U41" i="12"/>
  <c r="T41" i="12"/>
  <c r="S41" i="12"/>
  <c r="U40" i="12"/>
  <c r="T40" i="12"/>
  <c r="S40" i="12"/>
  <c r="U39" i="12"/>
  <c r="T39" i="12"/>
  <c r="S39" i="12"/>
  <c r="U38" i="12"/>
  <c r="T38" i="12"/>
  <c r="S38" i="12"/>
  <c r="U37" i="12"/>
  <c r="T37" i="12"/>
  <c r="S37" i="12"/>
  <c r="U36" i="12"/>
  <c r="T36" i="12"/>
  <c r="S36" i="12"/>
  <c r="U35" i="12"/>
  <c r="T35" i="12"/>
  <c r="S35" i="12"/>
  <c r="U34" i="12"/>
  <c r="T34" i="12"/>
  <c r="S34" i="12"/>
  <c r="U33" i="12"/>
  <c r="T33" i="12"/>
  <c r="S33" i="12"/>
  <c r="U32" i="12"/>
  <c r="T32" i="12"/>
  <c r="S32" i="12"/>
  <c r="U31" i="12"/>
  <c r="T31" i="12"/>
  <c r="S31" i="12"/>
  <c r="U30" i="12"/>
  <c r="T30" i="12"/>
  <c r="S30" i="12"/>
  <c r="U29" i="12"/>
  <c r="T29" i="12"/>
  <c r="S29" i="12"/>
  <c r="U28" i="12"/>
  <c r="T28" i="12"/>
  <c r="S28" i="12"/>
  <c r="U27" i="12"/>
  <c r="T27" i="12"/>
  <c r="S27" i="12"/>
  <c r="U26" i="12"/>
  <c r="T26" i="12"/>
  <c r="S26" i="12"/>
  <c r="U25" i="12"/>
  <c r="T25" i="12"/>
  <c r="S25" i="12"/>
  <c r="U24" i="12"/>
  <c r="T24" i="12"/>
  <c r="S24" i="12"/>
  <c r="U23" i="12"/>
  <c r="T23" i="12"/>
  <c r="S23" i="12"/>
  <c r="U22" i="12"/>
  <c r="T22" i="12"/>
  <c r="S22" i="12"/>
  <c r="U21" i="12"/>
  <c r="T21" i="12"/>
  <c r="S21" i="12"/>
  <c r="U20" i="12"/>
  <c r="T20" i="12"/>
  <c r="S20" i="12"/>
  <c r="U19" i="12"/>
  <c r="T19" i="12"/>
  <c r="S19" i="12"/>
  <c r="U18" i="12"/>
  <c r="T18" i="12"/>
  <c r="S18" i="12"/>
  <c r="U17" i="12"/>
  <c r="T17" i="12"/>
  <c r="S17" i="12"/>
  <c r="U16" i="12"/>
  <c r="T16" i="12"/>
  <c r="S16" i="12"/>
  <c r="U15" i="12"/>
  <c r="T15" i="12"/>
  <c r="S15" i="12"/>
  <c r="U14" i="12"/>
  <c r="T14" i="12"/>
  <c r="S14" i="12"/>
  <c r="U13" i="12"/>
  <c r="T13" i="12"/>
  <c r="S13" i="12"/>
  <c r="U12" i="12"/>
  <c r="T12" i="12"/>
  <c r="S12" i="12"/>
  <c r="U11" i="12"/>
  <c r="T11" i="12"/>
  <c r="S11" i="12"/>
  <c r="U10" i="12"/>
  <c r="T10" i="12"/>
  <c r="S10" i="12"/>
  <c r="U9" i="12"/>
  <c r="T9" i="12"/>
  <c r="S9" i="12"/>
  <c r="U8" i="12"/>
  <c r="T8" i="12"/>
  <c r="S8" i="12"/>
  <c r="U7" i="12"/>
  <c r="T7" i="12"/>
  <c r="S7" i="12"/>
  <c r="U60" i="12"/>
  <c r="T60" i="12"/>
  <c r="S60" i="12"/>
  <c r="U59" i="12"/>
  <c r="T59" i="12"/>
  <c r="S59" i="12"/>
  <c r="U6" i="12"/>
  <c r="T6" i="12"/>
  <c r="S6" i="12"/>
  <c r="U5" i="12"/>
  <c r="T5" i="12"/>
  <c r="S5" i="12"/>
  <c r="U4" i="12"/>
  <c r="T4" i="12"/>
  <c r="S4" i="12"/>
  <c r="U57" i="1"/>
  <c r="T57" i="1"/>
  <c r="S57" i="1"/>
  <c r="U56" i="1"/>
  <c r="T56" i="1"/>
  <c r="S56" i="1"/>
  <c r="U55" i="1"/>
  <c r="T55" i="1"/>
  <c r="S55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59" i="1"/>
  <c r="T59" i="1"/>
  <c r="S59" i="1"/>
  <c r="U58" i="1"/>
  <c r="T58" i="1"/>
  <c r="S58" i="1"/>
  <c r="U6" i="1"/>
  <c r="T6" i="1"/>
  <c r="S6" i="1"/>
  <c r="U5" i="1"/>
  <c r="T5" i="1"/>
  <c r="S5" i="1"/>
  <c r="U4" i="1"/>
  <c r="T4" i="1"/>
  <c r="S4" i="1"/>
</calcChain>
</file>

<file path=xl/sharedStrings.xml><?xml version="1.0" encoding="utf-8"?>
<sst xmlns="http://schemas.openxmlformats.org/spreadsheetml/2006/main" count="4572" uniqueCount="162">
  <si>
    <t>（℃）</t>
    <phoneticPr fontId="2"/>
  </si>
  <si>
    <t>（度）</t>
    <rPh sb="1" eb="2">
      <t>ド</t>
    </rPh>
    <phoneticPr fontId="2"/>
  </si>
  <si>
    <t>(  1  )</t>
    <phoneticPr fontId="2"/>
  </si>
  <si>
    <t>鷲の平川原水</t>
    <phoneticPr fontId="2"/>
  </si>
  <si>
    <t>( 12 )</t>
    <phoneticPr fontId="2"/>
  </si>
  <si>
    <t>中下栓水</t>
    <phoneticPr fontId="2"/>
  </si>
  <si>
    <t>( 11 )</t>
    <phoneticPr fontId="2"/>
  </si>
  <si>
    <t>筆甫原水</t>
    <phoneticPr fontId="2"/>
  </si>
  <si>
    <t>( 10 )</t>
    <phoneticPr fontId="2"/>
  </si>
  <si>
    <t>杉下栓水</t>
    <phoneticPr fontId="2"/>
  </si>
  <si>
    <t>(  9  )</t>
    <phoneticPr fontId="2"/>
  </si>
  <si>
    <t>旗巻栓水</t>
    <phoneticPr fontId="2"/>
  </si>
  <si>
    <t>(  8  )</t>
    <phoneticPr fontId="2"/>
  </si>
  <si>
    <t>東福田栓水</t>
    <phoneticPr fontId="2"/>
  </si>
  <si>
    <t>(  7  )</t>
    <phoneticPr fontId="2"/>
  </si>
  <si>
    <t>佐野栓水</t>
    <phoneticPr fontId="2"/>
  </si>
  <si>
    <t>(  6  )</t>
    <phoneticPr fontId="2"/>
  </si>
  <si>
    <t>黒佐野原水</t>
    <phoneticPr fontId="2"/>
  </si>
  <si>
    <t>(  5  )</t>
    <phoneticPr fontId="2"/>
  </si>
  <si>
    <t>北原栓水</t>
    <phoneticPr fontId="2"/>
  </si>
  <si>
    <t>(  4  )</t>
    <phoneticPr fontId="2"/>
  </si>
  <si>
    <t>木沼栓水</t>
    <phoneticPr fontId="2"/>
  </si>
  <si>
    <t>(  3  )</t>
    <phoneticPr fontId="2"/>
  </si>
  <si>
    <t>石羽栓水</t>
    <phoneticPr fontId="2"/>
  </si>
  <si>
    <t>(  2  )</t>
    <phoneticPr fontId="2"/>
  </si>
  <si>
    <t>高柴沢原水</t>
    <phoneticPr fontId="2"/>
  </si>
  <si>
    <t xml:space="preserve"> 天候</t>
    <rPh sb="1" eb="3">
      <t>テンコウ</t>
    </rPh>
    <phoneticPr fontId="2"/>
  </si>
  <si>
    <t>(前日／当日)</t>
    <rPh sb="1" eb="3">
      <t>ゼンジツ</t>
    </rPh>
    <rPh sb="4" eb="6">
      <t>トウジツ</t>
    </rPh>
    <phoneticPr fontId="2"/>
  </si>
  <si>
    <t xml:space="preserve"> 気温</t>
    <rPh sb="1" eb="2">
      <t>キ</t>
    </rPh>
    <rPh sb="2" eb="3">
      <t>キオン</t>
    </rPh>
    <phoneticPr fontId="2"/>
  </si>
  <si>
    <t xml:space="preserve"> 水温</t>
    <rPh sb="1" eb="3">
      <t>スイオン</t>
    </rPh>
    <phoneticPr fontId="2"/>
  </si>
  <si>
    <t xml:space="preserve"> 一般細菌</t>
    <rPh sb="1" eb="3">
      <t>イッパン</t>
    </rPh>
    <rPh sb="3" eb="5">
      <t>サイキン</t>
    </rPh>
    <phoneticPr fontId="2"/>
  </si>
  <si>
    <t xml:space="preserve"> 嫌気性芽胞菌(ウェルシュ菌芽胞)</t>
    <rPh sb="1" eb="3">
      <t>ケンキ</t>
    </rPh>
    <rPh sb="3" eb="4">
      <t>セイ</t>
    </rPh>
    <rPh sb="4" eb="5">
      <t>メ</t>
    </rPh>
    <rPh sb="5" eb="6">
      <t>ホウ</t>
    </rPh>
    <rPh sb="6" eb="7">
      <t>キン</t>
    </rPh>
    <rPh sb="13" eb="14">
      <t>キン</t>
    </rPh>
    <rPh sb="14" eb="15">
      <t>メ</t>
    </rPh>
    <rPh sb="15" eb="16">
      <t>ホウ</t>
    </rPh>
    <phoneticPr fontId="2"/>
  </si>
  <si>
    <t xml:space="preserve"> 大腸菌群</t>
    <rPh sb="1" eb="4">
      <t>ダイチョウキン</t>
    </rPh>
    <rPh sb="4" eb="5">
      <t>グン</t>
    </rPh>
    <phoneticPr fontId="2"/>
  </si>
  <si>
    <r>
      <t xml:space="preserve"> 大腸菌（</t>
    </r>
    <r>
      <rPr>
        <b/>
        <i/>
        <sz val="9"/>
        <rFont val="ＭＳ Ｐ明朝"/>
        <family val="1"/>
        <charset val="128"/>
      </rPr>
      <t>Ｅ．cｏｌｉ</t>
    </r>
    <r>
      <rPr>
        <b/>
        <sz val="9"/>
        <rFont val="ＭＳ Ｐ明朝"/>
        <family val="1"/>
        <charset val="128"/>
      </rPr>
      <t>）</t>
    </r>
    <rPh sb="1" eb="4">
      <t>ダイチョウキン</t>
    </rPh>
    <phoneticPr fontId="2"/>
  </si>
  <si>
    <t xml:space="preserve"> カドミウム及びその化合物</t>
    <rPh sb="6" eb="7">
      <t>オヨ</t>
    </rPh>
    <rPh sb="10" eb="12">
      <t>カゴウ</t>
    </rPh>
    <rPh sb="12" eb="13">
      <t>ブツ</t>
    </rPh>
    <phoneticPr fontId="2"/>
  </si>
  <si>
    <t xml:space="preserve"> 水銀及びその化合物</t>
    <rPh sb="1" eb="3">
      <t>スイギン</t>
    </rPh>
    <phoneticPr fontId="2"/>
  </si>
  <si>
    <t xml:space="preserve"> 鉛及びその化合物</t>
    <rPh sb="1" eb="2">
      <t>ナマリ</t>
    </rPh>
    <phoneticPr fontId="2"/>
  </si>
  <si>
    <t xml:space="preserve"> ヒ素及びその化合物</t>
    <rPh sb="2" eb="3">
      <t>ヒソ</t>
    </rPh>
    <phoneticPr fontId="2"/>
  </si>
  <si>
    <t xml:space="preserve"> 六価クロム化合物</t>
    <rPh sb="1" eb="2">
      <t>ロッ</t>
    </rPh>
    <rPh sb="2" eb="3">
      <t>カ</t>
    </rPh>
    <rPh sb="6" eb="8">
      <t>カゴウ</t>
    </rPh>
    <rPh sb="8" eb="9">
      <t>ブツ</t>
    </rPh>
    <phoneticPr fontId="2"/>
  </si>
  <si>
    <t xml:space="preserve"> シアン化物イオン及び塩化シアン</t>
    <rPh sb="4" eb="5">
      <t>カ</t>
    </rPh>
    <rPh sb="5" eb="6">
      <t>ブツ</t>
    </rPh>
    <rPh sb="9" eb="10">
      <t>オヨ</t>
    </rPh>
    <rPh sb="11" eb="13">
      <t>エンカ</t>
    </rPh>
    <phoneticPr fontId="2"/>
  </si>
  <si>
    <t xml:space="preserve"> 硝酸態窒素及び亜硝酸態窒素</t>
    <rPh sb="1" eb="3">
      <t>ショウサン</t>
    </rPh>
    <rPh sb="3" eb="4">
      <t>タイ</t>
    </rPh>
    <rPh sb="4" eb="6">
      <t>チッソ</t>
    </rPh>
    <rPh sb="6" eb="7">
      <t>オヨ</t>
    </rPh>
    <rPh sb="8" eb="9">
      <t>ア</t>
    </rPh>
    <rPh sb="9" eb="11">
      <t>ショウサン</t>
    </rPh>
    <rPh sb="11" eb="12">
      <t>タイ</t>
    </rPh>
    <rPh sb="12" eb="14">
      <t>チッソ</t>
    </rPh>
    <phoneticPr fontId="2"/>
  </si>
  <si>
    <t xml:space="preserve"> フッ素及びその化合物</t>
    <rPh sb="3" eb="4">
      <t>ソ</t>
    </rPh>
    <phoneticPr fontId="2"/>
  </si>
  <si>
    <t xml:space="preserve"> ホウ素及びその化合物</t>
    <rPh sb="3" eb="4">
      <t>ソ</t>
    </rPh>
    <phoneticPr fontId="2"/>
  </si>
  <si>
    <t xml:space="preserve"> 四塩化炭素</t>
    <rPh sb="1" eb="2">
      <t>シ</t>
    </rPh>
    <rPh sb="2" eb="4">
      <t>エンカ</t>
    </rPh>
    <rPh sb="4" eb="6">
      <t>タンソ</t>
    </rPh>
    <phoneticPr fontId="2"/>
  </si>
  <si>
    <r>
      <t xml:space="preserve"> シス-１,２－ジクロロエチレン及び　　　</t>
    </r>
    <r>
      <rPr>
        <b/>
        <sz val="9"/>
        <color indexed="9"/>
        <rFont val="ＭＳ Ｐ明朝"/>
        <family val="1"/>
        <charset val="128"/>
      </rPr>
      <t>*</t>
    </r>
    <r>
      <rPr>
        <b/>
        <sz val="9"/>
        <rFont val="ＭＳ Ｐ明朝"/>
        <family val="1"/>
        <charset val="128"/>
      </rPr>
      <t>トランス-１,２-ジクロロエチレン</t>
    </r>
    <rPh sb="16" eb="17">
      <t>オヨ</t>
    </rPh>
    <phoneticPr fontId="2"/>
  </si>
  <si>
    <t xml:space="preserve"> テトラクロロエチレン</t>
    <phoneticPr fontId="2"/>
  </si>
  <si>
    <t xml:space="preserve"> 塩素酸</t>
    <rPh sb="1" eb="3">
      <t>エンソ</t>
    </rPh>
    <rPh sb="3" eb="4">
      <t>サン</t>
    </rPh>
    <phoneticPr fontId="2"/>
  </si>
  <si>
    <t xml:space="preserve"> クロロ酢酸</t>
    <rPh sb="4" eb="6">
      <t>サクサン</t>
    </rPh>
    <phoneticPr fontId="2"/>
  </si>
  <si>
    <t xml:space="preserve"> ジクロロ酢酸</t>
    <rPh sb="5" eb="7">
      <t>サクサン</t>
    </rPh>
    <phoneticPr fontId="2"/>
  </si>
  <si>
    <t xml:space="preserve"> ジブロモクロロメタン</t>
    <phoneticPr fontId="2"/>
  </si>
  <si>
    <t xml:space="preserve"> 臭素酸</t>
    <rPh sb="1" eb="3">
      <t>シュウソ</t>
    </rPh>
    <rPh sb="3" eb="4">
      <t>サン</t>
    </rPh>
    <phoneticPr fontId="2"/>
  </si>
  <si>
    <t xml:space="preserve"> 総トリハロメタン</t>
    <rPh sb="1" eb="2">
      <t>ソウ</t>
    </rPh>
    <phoneticPr fontId="2"/>
  </si>
  <si>
    <t xml:space="preserve"> トリクロロ酢酸</t>
    <rPh sb="6" eb="8">
      <t>サクサン</t>
    </rPh>
    <phoneticPr fontId="2"/>
  </si>
  <si>
    <t xml:space="preserve"> ブロモジクロロメタン</t>
    <phoneticPr fontId="2"/>
  </si>
  <si>
    <t xml:space="preserve"> ブロモホルム</t>
    <phoneticPr fontId="2"/>
  </si>
  <si>
    <t xml:space="preserve"> ホルムアルデヒド</t>
    <phoneticPr fontId="2"/>
  </si>
  <si>
    <t xml:space="preserve"> 亜鉛及びその化合物</t>
    <rPh sb="1" eb="3">
      <t>アエン</t>
    </rPh>
    <rPh sb="3" eb="4">
      <t>オヨ</t>
    </rPh>
    <rPh sb="7" eb="9">
      <t>カゴウ</t>
    </rPh>
    <rPh sb="9" eb="10">
      <t>ブツ</t>
    </rPh>
    <phoneticPr fontId="2"/>
  </si>
  <si>
    <t xml:space="preserve"> アルミニウム及びその化合物</t>
    <rPh sb="7" eb="8">
      <t>オヨ</t>
    </rPh>
    <rPh sb="11" eb="13">
      <t>カゴウ</t>
    </rPh>
    <rPh sb="13" eb="14">
      <t>ブツ</t>
    </rPh>
    <phoneticPr fontId="2"/>
  </si>
  <si>
    <t xml:space="preserve"> 鉄及びその化合物</t>
    <rPh sb="1" eb="2">
      <t>テツ</t>
    </rPh>
    <phoneticPr fontId="2"/>
  </si>
  <si>
    <t xml:space="preserve"> 銅及びその化合物</t>
    <rPh sb="1" eb="2">
      <t>ドウ</t>
    </rPh>
    <phoneticPr fontId="2"/>
  </si>
  <si>
    <t xml:space="preserve"> ナトリウム及びその化合物</t>
    <phoneticPr fontId="2"/>
  </si>
  <si>
    <t xml:space="preserve"> 塩化物イオン</t>
    <rPh sb="1" eb="3">
      <t>エンカ</t>
    </rPh>
    <rPh sb="3" eb="4">
      <t>ブツ</t>
    </rPh>
    <phoneticPr fontId="2"/>
  </si>
  <si>
    <t xml:space="preserve"> 蒸発残留物</t>
    <rPh sb="1" eb="3">
      <t>ジョウハツ</t>
    </rPh>
    <rPh sb="3" eb="5">
      <t>ザンリュウ</t>
    </rPh>
    <rPh sb="5" eb="6">
      <t>ブツ</t>
    </rPh>
    <phoneticPr fontId="2"/>
  </si>
  <si>
    <t xml:space="preserve"> 陰イオン界面活性剤</t>
    <rPh sb="1" eb="2">
      <t>イン</t>
    </rPh>
    <rPh sb="5" eb="7">
      <t>カイメン</t>
    </rPh>
    <rPh sb="7" eb="9">
      <t>カッセイ</t>
    </rPh>
    <rPh sb="9" eb="10">
      <t>ザイ</t>
    </rPh>
    <phoneticPr fontId="2"/>
  </si>
  <si>
    <t xml:space="preserve"> ジェオスミン</t>
    <phoneticPr fontId="2"/>
  </si>
  <si>
    <t xml:space="preserve"> ２－メチルイソボルネオール</t>
    <phoneticPr fontId="2"/>
  </si>
  <si>
    <t xml:space="preserve"> 非イオン界面活性剤</t>
    <rPh sb="1" eb="2">
      <t>ヒ</t>
    </rPh>
    <rPh sb="5" eb="7">
      <t>カイメン</t>
    </rPh>
    <rPh sb="7" eb="9">
      <t>カッセイ</t>
    </rPh>
    <rPh sb="9" eb="10">
      <t>ザイ</t>
    </rPh>
    <phoneticPr fontId="2"/>
  </si>
  <si>
    <t xml:space="preserve"> フェノール類</t>
    <rPh sb="6" eb="7">
      <t>ルイ</t>
    </rPh>
    <phoneticPr fontId="2"/>
  </si>
  <si>
    <t xml:space="preserve"> ｐＨ値</t>
    <rPh sb="3" eb="4">
      <t>チ</t>
    </rPh>
    <phoneticPr fontId="2"/>
  </si>
  <si>
    <t xml:space="preserve"> 味</t>
    <rPh sb="1" eb="2">
      <t>アジ</t>
    </rPh>
    <phoneticPr fontId="2"/>
  </si>
  <si>
    <t xml:space="preserve"> 臭気</t>
    <rPh sb="1" eb="3">
      <t>シュウキ</t>
    </rPh>
    <phoneticPr fontId="2"/>
  </si>
  <si>
    <t xml:space="preserve"> 色度</t>
    <rPh sb="1" eb="2">
      <t>シキ</t>
    </rPh>
    <rPh sb="2" eb="3">
      <t>ド</t>
    </rPh>
    <phoneticPr fontId="2"/>
  </si>
  <si>
    <t xml:space="preserve"> 濁度</t>
    <rPh sb="1" eb="2">
      <t>ダク</t>
    </rPh>
    <rPh sb="2" eb="3">
      <t>ド</t>
    </rPh>
    <phoneticPr fontId="2"/>
  </si>
  <si>
    <t xml:space="preserve"> アンモニア態窒素</t>
    <rPh sb="6" eb="7">
      <t>タイ</t>
    </rPh>
    <rPh sb="7" eb="9">
      <t>チッソ</t>
    </rPh>
    <phoneticPr fontId="2"/>
  </si>
  <si>
    <t xml:space="preserve"> セレン及びその化合物</t>
    <phoneticPr fontId="2"/>
  </si>
  <si>
    <t xml:space="preserve"> ジクロロメタン</t>
    <phoneticPr fontId="2"/>
  </si>
  <si>
    <t xml:space="preserve"> トリクロロエチレン</t>
    <phoneticPr fontId="2"/>
  </si>
  <si>
    <t xml:space="preserve"> ベンゼン</t>
    <phoneticPr fontId="2"/>
  </si>
  <si>
    <t xml:space="preserve"> クロロホルム</t>
    <phoneticPr fontId="2"/>
  </si>
  <si>
    <t xml:space="preserve"> マンガン及びその化合物</t>
    <phoneticPr fontId="2"/>
  </si>
  <si>
    <t xml:space="preserve"> 残留塩素</t>
    <rPh sb="1" eb="3">
      <t>ザンリュウ</t>
    </rPh>
    <rPh sb="3" eb="5">
      <t>エンソ</t>
    </rPh>
    <phoneticPr fontId="2"/>
  </si>
  <si>
    <t>(＋)(－)</t>
    <phoneticPr fontId="2"/>
  </si>
  <si>
    <t xml:space="preserve"> １,４－ジオキサン</t>
    <phoneticPr fontId="2"/>
  </si>
  <si>
    <t xml:space="preserve"> 亜硝酸態窒素</t>
    <rPh sb="1" eb="4">
      <t>アショウサン</t>
    </rPh>
    <rPh sb="4" eb="5">
      <t>タイ</t>
    </rPh>
    <rPh sb="5" eb="7">
      <t>チッソ</t>
    </rPh>
    <phoneticPr fontId="2"/>
  </si>
  <si>
    <t>異常なし</t>
  </si>
  <si>
    <t>（＋）</t>
  </si>
  <si>
    <t>（－）</t>
  </si>
  <si>
    <t xml:space="preserve">分析項目 </t>
    <phoneticPr fontId="2"/>
  </si>
  <si>
    <t xml:space="preserve">分析項目 </t>
    <phoneticPr fontId="2"/>
  </si>
  <si>
    <t xml:space="preserve"> 採水月日</t>
    <phoneticPr fontId="2"/>
  </si>
  <si>
    <t xml:space="preserve"> 採水月日</t>
    <phoneticPr fontId="2"/>
  </si>
  <si>
    <t>（℃）</t>
    <phoneticPr fontId="2"/>
  </si>
  <si>
    <t xml:space="preserve">分析項目 </t>
    <phoneticPr fontId="2"/>
  </si>
  <si>
    <t xml:space="preserve"> 採水月日</t>
    <phoneticPr fontId="2"/>
  </si>
  <si>
    <t>（℃）</t>
    <phoneticPr fontId="2"/>
  </si>
  <si>
    <t>最大値</t>
    <rPh sb="0" eb="2">
      <t>サイダイ</t>
    </rPh>
    <rPh sb="2" eb="3">
      <t>チ</t>
    </rPh>
    <phoneticPr fontId="2"/>
  </si>
  <si>
    <t>最小値</t>
    <rPh sb="0" eb="2">
      <t>サイショウ</t>
    </rPh>
    <rPh sb="2" eb="3">
      <t>チ</t>
    </rPh>
    <phoneticPr fontId="2"/>
  </si>
  <si>
    <t>平均値</t>
    <rPh sb="0" eb="2">
      <t>ヘイキン</t>
    </rPh>
    <rPh sb="2" eb="3">
      <t>チ</t>
    </rPh>
    <phoneticPr fontId="2"/>
  </si>
  <si>
    <t>回数</t>
    <rPh sb="0" eb="2">
      <t>カイスウ</t>
    </rPh>
    <phoneticPr fontId="2"/>
  </si>
  <si>
    <t>(個/mL)</t>
    <rPh sb="1" eb="2">
      <t>コ</t>
    </rPh>
    <phoneticPr fontId="2"/>
  </si>
  <si>
    <t>(＋)(－)</t>
    <phoneticPr fontId="2"/>
  </si>
  <si>
    <t>（㎎/L）</t>
    <phoneticPr fontId="2"/>
  </si>
  <si>
    <t>（㎎/L）</t>
    <phoneticPr fontId="2"/>
  </si>
  <si>
    <t>（㎎/L）</t>
  </si>
  <si>
    <t xml:space="preserve"> セレン及びその化合物</t>
    <phoneticPr fontId="2"/>
  </si>
  <si>
    <t xml:space="preserve"> １,４－ジオキサン</t>
    <phoneticPr fontId="2"/>
  </si>
  <si>
    <t xml:space="preserve"> ジクロロメタン</t>
    <phoneticPr fontId="2"/>
  </si>
  <si>
    <t xml:space="preserve"> テトラクロロエチレン</t>
    <phoneticPr fontId="2"/>
  </si>
  <si>
    <t xml:space="preserve"> トリクロロエチレン</t>
    <phoneticPr fontId="2"/>
  </si>
  <si>
    <t xml:space="preserve"> ベンゼン</t>
    <phoneticPr fontId="2"/>
  </si>
  <si>
    <t xml:space="preserve"> クロロホルム</t>
    <phoneticPr fontId="2"/>
  </si>
  <si>
    <t xml:space="preserve"> ジブロモクロロメタン</t>
    <phoneticPr fontId="2"/>
  </si>
  <si>
    <t xml:space="preserve"> ブロモジクロロメタン</t>
    <phoneticPr fontId="2"/>
  </si>
  <si>
    <t xml:space="preserve"> ブロモホルム</t>
    <phoneticPr fontId="2"/>
  </si>
  <si>
    <t xml:space="preserve"> ホルムアルデヒド</t>
    <phoneticPr fontId="2"/>
  </si>
  <si>
    <t xml:space="preserve"> ナトリウム及びその化合物</t>
    <phoneticPr fontId="2"/>
  </si>
  <si>
    <t xml:space="preserve"> マンガン及びその化合物</t>
    <phoneticPr fontId="2"/>
  </si>
  <si>
    <t xml:space="preserve"> カルシウム,マグネシウム等（硬度）</t>
    <rPh sb="13" eb="14">
      <t>ラ</t>
    </rPh>
    <phoneticPr fontId="2"/>
  </si>
  <si>
    <t xml:space="preserve"> ジェオスミン</t>
    <phoneticPr fontId="2"/>
  </si>
  <si>
    <t xml:space="preserve"> ２－メチルイソボルネオール</t>
    <phoneticPr fontId="2"/>
  </si>
  <si>
    <t xml:space="preserve"> 有機物質（全有機炭素（TOC）量）</t>
    <rPh sb="1" eb="3">
      <t>ユウキ</t>
    </rPh>
    <rPh sb="3" eb="5">
      <t>ブッシツ</t>
    </rPh>
    <rPh sb="6" eb="7">
      <t>ゼン</t>
    </rPh>
    <rPh sb="7" eb="9">
      <t>ユウキ</t>
    </rPh>
    <rPh sb="9" eb="11">
      <t>タンソ</t>
    </rPh>
    <rPh sb="16" eb="17">
      <t>リョウ</t>
    </rPh>
    <phoneticPr fontId="2"/>
  </si>
  <si>
    <t>(MPN/100mL)</t>
    <phoneticPr fontId="2"/>
  </si>
  <si>
    <t>［ 丸森町 ］</t>
    <rPh sb="2" eb="4">
      <t>マルモリ</t>
    </rPh>
    <rPh sb="4" eb="5">
      <t>マチ</t>
    </rPh>
    <phoneticPr fontId="2"/>
  </si>
  <si>
    <t>&lt; 0.004</t>
  </si>
  <si>
    <t>&lt; 0.05</t>
  </si>
  <si>
    <t>&lt; 0.005</t>
  </si>
  <si>
    <t>&lt; 0.06</t>
  </si>
  <si>
    <t>&lt; 0.01</t>
  </si>
  <si>
    <t>&lt; 1</t>
  </si>
  <si>
    <t>&lt; 0.1</t>
  </si>
  <si>
    <t>&lt; 0.3</t>
  </si>
  <si>
    <t>晴/曇</t>
  </si>
  <si>
    <t>( 13 )</t>
    <phoneticPr fontId="2"/>
  </si>
  <si>
    <t>大張配水池</t>
    <rPh sb="0" eb="1">
      <t>オオ</t>
    </rPh>
    <rPh sb="1" eb="2">
      <t>ハリ</t>
    </rPh>
    <rPh sb="2" eb="5">
      <t>ハイスイチ</t>
    </rPh>
    <phoneticPr fontId="2"/>
  </si>
  <si>
    <t>( 14 )</t>
    <phoneticPr fontId="2"/>
  </si>
  <si>
    <t>川前栓水</t>
    <rPh sb="0" eb="4">
      <t>カワマエセンスイ</t>
    </rPh>
    <phoneticPr fontId="2"/>
  </si>
  <si>
    <t>4/5</t>
  </si>
  <si>
    <t>5/10</t>
  </si>
  <si>
    <t>晴/晴</t>
  </si>
  <si>
    <t>0</t>
  </si>
  <si>
    <t>&lt; 0.0002</t>
  </si>
  <si>
    <t>&lt; 0.001</t>
  </si>
  <si>
    <t>&lt; 0.002</t>
  </si>
  <si>
    <t>&lt; 0.003</t>
  </si>
  <si>
    <t>&lt; 0.008</t>
  </si>
  <si>
    <t>&lt; 0.02</t>
  </si>
  <si>
    <t>6/8</t>
  </si>
  <si>
    <t>8/2</t>
  </si>
  <si>
    <t>9/1</t>
  </si>
  <si>
    <t>晴/雨</t>
  </si>
  <si>
    <t>&lt; 0.000001</t>
  </si>
  <si>
    <t>&lt; 0.00005</t>
  </si>
  <si>
    <t>&lt; 0.0003</t>
  </si>
  <si>
    <t>&lt; 0.0005</t>
  </si>
  <si>
    <t>10/4</t>
  </si>
  <si>
    <t>11/15</t>
  </si>
  <si>
    <t>12/6</t>
  </si>
  <si>
    <t>1/11</t>
  </si>
  <si>
    <t>2/7</t>
  </si>
  <si>
    <t>3/1</t>
  </si>
  <si>
    <t>曇/曇</t>
  </si>
  <si>
    <t>曇/雪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</si>
</sst>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3" formatCode="_ * #,##0.00_ ;_ * \-#,##0.00_ ;_ * &quot;-&quot;??_ ;_ @_ "/>
    <numFmt numFmtId="176" formatCode="m/d;@"/>
    <numFmt numFmtId="177" formatCode="0.0"/>
    <numFmt numFmtId="178" formatCode="0.000"/>
    <numFmt numFmtId="179" formatCode="_ * #,##0.0000_ ;_ * \-#,##0.0000_ ;_ * &quot;-&quot;??_ ;_ @_ "/>
    <numFmt numFmtId="180" formatCode="_ * #,##0.000_ ;_ * \-#,##0.000_ ;_ * &quot;-&quot;??_ ;_ @_ "/>
    <numFmt numFmtId="181" formatCode="#,##0.0_ ;\-\ #,##0.0\ "/>
    <numFmt numFmtId="182" formatCode="#,##0_);\(#,##0\)"/>
    <numFmt numFmtId="183" formatCode="_ * #,##0.00000_ ;_ * \-#,##0.00000_ ;_ * &quot;-&quot;??_ ;_ @_ "/>
    <numFmt numFmtId="184" formatCode="_ * &quot;*&quot;\ #,##0.00_ ;_ * \-#,##0.00_ ;_ * &quot;-&quot;??_ ;_ @_ "/>
    <numFmt numFmtId="185" formatCode="_ * #,##0.0_ ;_ * \-#,##0.0_ ;_ * &quot;-&quot;??_ ;_ @_ "/>
    <numFmt numFmtId="186" formatCode="_ * #,##0.000000_ ;_ * \-#,##0.000000_ ;_ * &quot;-&quot;??_ ;_ @_ "/>
    <numFmt numFmtId="187" formatCode="_ * #,##0.000_ ;_ * \-#,##0.000_ ;_ * &quot;-&quot;_ ;_ @_ "/>
    <numFmt numFmtId="188" formatCode="_ * #,##0.00000_ ;_ * \-#,##0.00000_ ;_ * &quot;-&quot;_ ;_ @_ "/>
    <numFmt numFmtId="189" formatCode="_ * #,##0.00_ ;_ * \-#,##0.00_ ;_ * &quot;-&quot;_ ;_ @_ "/>
    <numFmt numFmtId="190" formatCode="_ * &quot;*&quot;\ #,##0.00_ ;_ * \-\ #,##0.00_ ;_ * &quot;-&quot;??_ ;_ &quot;*&quot;\ @_ "/>
    <numFmt numFmtId="191" formatCode="_ * #,##0.0000_ ;_ * \-#,##0.0000_ ;_ * &quot;-&quot;_ ;_ @_ "/>
    <numFmt numFmtId="192" formatCode="_ * #,##0.0_ ;_ * \-#,##0.0_ ;_ * &quot;-&quot;_ ;_ @_ "/>
    <numFmt numFmtId="193" formatCode="_ * #,##0.000000_ ;_ * \-#,##0.000000_ ;_ * &quot;-&quot;_ ;_ @_ "/>
    <numFmt numFmtId="194" formatCode="0_);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b/>
      <i/>
      <sz val="9"/>
      <name val="ＭＳ Ｐ明朝"/>
      <family val="1"/>
      <charset val="128"/>
    </font>
    <font>
      <b/>
      <sz val="9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top" indent="1"/>
    </xf>
    <xf numFmtId="49" fontId="5" fillId="0" borderId="0" xfId="0" applyNumberFormat="1" applyFont="1" applyBorder="1" applyAlignment="1">
      <alignment horizontal="right" vertical="top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1" fontId="6" fillId="0" borderId="3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182" fontId="6" fillId="0" borderId="5" xfId="1" applyNumberFormat="1" applyFont="1" applyBorder="1" applyAlignment="1">
      <alignment horizontal="right" vertical="center"/>
    </xf>
    <xf numFmtId="182" fontId="6" fillId="0" borderId="3" xfId="1" applyNumberFormat="1" applyFont="1" applyBorder="1" applyAlignment="1">
      <alignment horizontal="right" vertical="center"/>
    </xf>
    <xf numFmtId="182" fontId="6" fillId="0" borderId="4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41" fontId="6" fillId="0" borderId="8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182" fontId="6" fillId="0" borderId="10" xfId="1" applyNumberFormat="1" applyFont="1" applyBorder="1" applyAlignment="1">
      <alignment horizontal="right" vertical="center"/>
    </xf>
    <xf numFmtId="182" fontId="6" fillId="0" borderId="8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181" fontId="6" fillId="0" borderId="3" xfId="0" applyNumberFormat="1" applyFont="1" applyBorder="1" applyAlignment="1">
      <alignment horizontal="right" vertical="center"/>
    </xf>
    <xf numFmtId="181" fontId="6" fillId="0" borderId="4" xfId="0" applyNumberFormat="1" applyFont="1" applyBorder="1" applyAlignment="1">
      <alignment horizontal="right" vertical="center"/>
    </xf>
    <xf numFmtId="187" fontId="6" fillId="0" borderId="3" xfId="0" applyNumberFormat="1" applyFont="1" applyBorder="1" applyAlignment="1">
      <alignment horizontal="right" vertical="center"/>
    </xf>
    <xf numFmtId="187" fontId="6" fillId="0" borderId="4" xfId="0" applyNumberFormat="1" applyFont="1" applyBorder="1" applyAlignment="1">
      <alignment horizontal="right" vertical="center"/>
    </xf>
    <xf numFmtId="188" fontId="6" fillId="0" borderId="3" xfId="0" applyNumberFormat="1" applyFont="1" applyBorder="1" applyAlignment="1">
      <alignment horizontal="right" vertical="center"/>
    </xf>
    <xf numFmtId="188" fontId="6" fillId="0" borderId="4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right" vertical="center"/>
    </xf>
    <xf numFmtId="189" fontId="6" fillId="0" borderId="4" xfId="0" applyNumberFormat="1" applyFont="1" applyBorder="1" applyAlignment="1">
      <alignment horizontal="right" vertical="center"/>
    </xf>
    <xf numFmtId="190" fontId="6" fillId="0" borderId="3" xfId="0" applyNumberFormat="1" applyFont="1" applyBorder="1" applyAlignment="1">
      <alignment horizontal="right" vertical="center"/>
    </xf>
    <xf numFmtId="190" fontId="6" fillId="0" borderId="4" xfId="0" applyNumberFormat="1" applyFont="1" applyBorder="1" applyAlignment="1">
      <alignment horizontal="right" vertical="center"/>
    </xf>
    <xf numFmtId="191" fontId="6" fillId="0" borderId="3" xfId="0" applyNumberFormat="1" applyFont="1" applyBorder="1" applyAlignment="1">
      <alignment horizontal="right" vertical="center"/>
    </xf>
    <xf numFmtId="191" fontId="6" fillId="0" borderId="4" xfId="0" applyNumberFormat="1" applyFont="1" applyBorder="1" applyAlignment="1">
      <alignment horizontal="right" vertical="center"/>
    </xf>
    <xf numFmtId="192" fontId="6" fillId="0" borderId="3" xfId="0" applyNumberFormat="1" applyFont="1" applyBorder="1" applyAlignment="1">
      <alignment horizontal="right" vertical="center"/>
    </xf>
    <xf numFmtId="192" fontId="6" fillId="0" borderId="4" xfId="0" applyNumberFormat="1" applyFont="1" applyBorder="1" applyAlignment="1">
      <alignment horizontal="right" vertical="center"/>
    </xf>
    <xf numFmtId="193" fontId="6" fillId="0" borderId="3" xfId="0" applyNumberFormat="1" applyFont="1" applyBorder="1" applyAlignment="1">
      <alignment horizontal="right" vertical="center"/>
    </xf>
    <xf numFmtId="193" fontId="6" fillId="0" borderId="4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3" xfId="1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180" fontId="6" fillId="0" borderId="5" xfId="0" applyNumberFormat="1" applyFont="1" applyBorder="1" applyAlignment="1">
      <alignment horizontal="right" vertical="center"/>
    </xf>
    <xf numFmtId="180" fontId="6" fillId="0" borderId="3" xfId="0" applyNumberFormat="1" applyFont="1" applyBorder="1" applyAlignment="1">
      <alignment horizontal="right" vertical="center"/>
    </xf>
    <xf numFmtId="183" fontId="6" fillId="0" borderId="5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3" fontId="6" fillId="0" borderId="5" xfId="0" applyNumberFormat="1" applyFont="1" applyBorder="1" applyAlignment="1">
      <alignment horizontal="right" vertical="center"/>
    </xf>
    <xf numFmtId="43" fontId="6" fillId="0" borderId="3" xfId="0" applyNumberFormat="1" applyFont="1" applyBorder="1" applyAlignment="1">
      <alignment horizontal="right" vertical="center"/>
    </xf>
    <xf numFmtId="184" fontId="6" fillId="0" borderId="5" xfId="0" applyNumberFormat="1" applyFont="1" applyBorder="1" applyAlignment="1">
      <alignment horizontal="right" vertical="center"/>
    </xf>
    <xf numFmtId="184" fontId="6" fillId="0" borderId="3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85" fontId="6" fillId="0" borderId="5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186" fontId="6" fillId="0" borderId="5" xfId="0" applyNumberFormat="1" applyFont="1" applyBorder="1" applyAlignment="1">
      <alignment horizontal="right" vertical="center"/>
    </xf>
    <xf numFmtId="186" fontId="6" fillId="0" borderId="3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2" xfId="1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0" xfId="0" applyFont="1" applyAlignment="1">
      <alignment horizontal="right" indent="1"/>
    </xf>
    <xf numFmtId="0" fontId="6" fillId="0" borderId="1" xfId="1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1" fontId="6" fillId="0" borderId="7" xfId="1" applyNumberFormat="1" applyFont="1" applyBorder="1" applyAlignment="1">
      <alignment horizontal="right" vertical="center"/>
    </xf>
    <xf numFmtId="194" fontId="6" fillId="0" borderId="4" xfId="0" applyNumberFormat="1" applyFont="1" applyBorder="1" applyAlignment="1">
      <alignment vertical="center"/>
    </xf>
    <xf numFmtId="194" fontId="6" fillId="0" borderId="9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horizontal="right" vertical="center"/>
    </xf>
    <xf numFmtId="181" fontId="6" fillId="0" borderId="29" xfId="1" applyNumberFormat="1" applyFont="1" applyBorder="1" applyAlignment="1">
      <alignment horizontal="right" vertical="center"/>
    </xf>
    <xf numFmtId="182" fontId="6" fillId="0" borderId="29" xfId="1" applyNumberFormat="1" applyFont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180" fontId="6" fillId="0" borderId="29" xfId="1" applyNumberFormat="1" applyFont="1" applyBorder="1" applyAlignment="1">
      <alignment horizontal="right" vertical="center"/>
    </xf>
    <xf numFmtId="183" fontId="6" fillId="0" borderId="29" xfId="1" applyNumberFormat="1" applyFont="1" applyBorder="1" applyAlignment="1">
      <alignment horizontal="right" vertical="center"/>
    </xf>
    <xf numFmtId="43" fontId="6" fillId="0" borderId="29" xfId="1" applyNumberFormat="1" applyFont="1" applyBorder="1" applyAlignment="1">
      <alignment horizontal="right" vertical="center"/>
    </xf>
    <xf numFmtId="184" fontId="6" fillId="0" borderId="29" xfId="1" applyNumberFormat="1" applyFont="1" applyBorder="1" applyAlignment="1">
      <alignment horizontal="right" vertical="center"/>
    </xf>
    <xf numFmtId="179" fontId="6" fillId="0" borderId="29" xfId="1" applyNumberFormat="1" applyFont="1" applyBorder="1" applyAlignment="1">
      <alignment horizontal="right" vertical="center"/>
    </xf>
    <xf numFmtId="185" fontId="6" fillId="0" borderId="29" xfId="1" applyNumberFormat="1" applyFont="1" applyBorder="1" applyAlignment="1">
      <alignment horizontal="right" vertical="center"/>
    </xf>
    <xf numFmtId="41" fontId="6" fillId="0" borderId="29" xfId="1" applyNumberFormat="1" applyFont="1" applyBorder="1" applyAlignment="1">
      <alignment horizontal="right" vertical="center"/>
    </xf>
    <xf numFmtId="186" fontId="6" fillId="0" borderId="29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182" fontId="6" fillId="0" borderId="32" xfId="1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Normal="100" workbookViewId="0">
      <selection activeCell="G20" sqref="G20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2</v>
      </c>
      <c r="C1" s="106" t="s">
        <v>3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88</v>
      </c>
      <c r="B2" s="108"/>
      <c r="C2" s="113" t="s">
        <v>90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24" t="s">
        <v>131</v>
      </c>
      <c r="G3" s="24" t="s">
        <v>138</v>
      </c>
      <c r="H3" s="24" t="s">
        <v>131</v>
      </c>
      <c r="I3" s="24" t="s">
        <v>131</v>
      </c>
      <c r="J3" s="24" t="s">
        <v>131</v>
      </c>
      <c r="K3" s="24" t="s">
        <v>149</v>
      </c>
      <c r="L3" s="48" t="s">
        <v>138</v>
      </c>
      <c r="M3" s="105" t="s">
        <v>138</v>
      </c>
      <c r="N3" s="48" t="s">
        <v>160</v>
      </c>
      <c r="O3" s="24" t="s">
        <v>161</v>
      </c>
      <c r="P3" s="24" t="s">
        <v>138</v>
      </c>
      <c r="Q3" s="25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12</v>
      </c>
      <c r="G4" s="26">
        <v>18</v>
      </c>
      <c r="H4" s="26">
        <v>19</v>
      </c>
      <c r="I4" s="26">
        <v>21</v>
      </c>
      <c r="J4" s="26">
        <v>26</v>
      </c>
      <c r="K4" s="26">
        <v>20</v>
      </c>
      <c r="L4" s="26">
        <v>18</v>
      </c>
      <c r="M4" s="26">
        <v>15</v>
      </c>
      <c r="N4" s="26">
        <v>5</v>
      </c>
      <c r="O4" s="26">
        <v>0</v>
      </c>
      <c r="P4" s="26">
        <v>3</v>
      </c>
      <c r="Q4" s="27">
        <v>7</v>
      </c>
      <c r="R4" s="9"/>
      <c r="S4" s="52">
        <f>MAX(F4:Q4)</f>
        <v>26</v>
      </c>
      <c r="T4" s="53">
        <f>MIN(F4:Q4)</f>
        <v>0</v>
      </c>
      <c r="U4" s="89">
        <f>AVERAGE(F4:Q4)</f>
        <v>13.666666666666666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10</v>
      </c>
      <c r="G5" s="26">
        <v>14</v>
      </c>
      <c r="H5" s="26">
        <v>17</v>
      </c>
      <c r="I5" s="26">
        <v>19</v>
      </c>
      <c r="J5" s="26">
        <v>20</v>
      </c>
      <c r="K5" s="26">
        <v>20</v>
      </c>
      <c r="L5" s="26">
        <v>17</v>
      </c>
      <c r="M5" s="26">
        <v>11</v>
      </c>
      <c r="N5" s="26">
        <v>5</v>
      </c>
      <c r="O5" s="26">
        <v>1</v>
      </c>
      <c r="P5" s="26">
        <v>3</v>
      </c>
      <c r="Q5" s="27">
        <v>2</v>
      </c>
      <c r="R5" s="9"/>
      <c r="S5" s="52">
        <f>MAX(F5:Q5)</f>
        <v>20</v>
      </c>
      <c r="T5" s="53">
        <f>MIN(F5:Q5)</f>
        <v>1</v>
      </c>
      <c r="U5" s="89">
        <f>AVERAGE(F5:Q5)</f>
        <v>11.583333333333334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35</v>
      </c>
      <c r="G6" s="14">
        <v>20</v>
      </c>
      <c r="H6" s="14">
        <v>15</v>
      </c>
      <c r="I6" s="14">
        <v>52</v>
      </c>
      <c r="J6" s="14">
        <v>123</v>
      </c>
      <c r="K6" s="14">
        <v>210</v>
      </c>
      <c r="L6" s="14">
        <v>113</v>
      </c>
      <c r="M6" s="14">
        <v>30</v>
      </c>
      <c r="N6" s="14">
        <v>116</v>
      </c>
      <c r="O6" s="14">
        <v>25</v>
      </c>
      <c r="P6" s="14">
        <v>13</v>
      </c>
      <c r="Q6" s="15">
        <v>5</v>
      </c>
      <c r="R6" s="9"/>
      <c r="S6" s="13">
        <f>IF(COUNTA(F6:Q6)&lt;=1,"",MAXA(F6:Q6))</f>
        <v>210</v>
      </c>
      <c r="T6" s="14">
        <f>IF(COUNTA(F6:Q6)&lt;=1,"",MINA(F6:Q6))</f>
        <v>5</v>
      </c>
      <c r="U6" s="90">
        <f>IF(COUNTA(F6:Q6)&lt;=0,"",ROUND(AVERAGEA(F6:Q6),0))</f>
        <v>63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100</v>
      </c>
      <c r="F7" s="11" t="s">
        <v>85</v>
      </c>
      <c r="G7" s="11" t="s">
        <v>86</v>
      </c>
      <c r="H7" s="11" t="s">
        <v>85</v>
      </c>
      <c r="I7" s="11" t="s">
        <v>85</v>
      </c>
      <c r="J7" s="11" t="s">
        <v>85</v>
      </c>
      <c r="K7" s="11" t="s">
        <v>85</v>
      </c>
      <c r="L7" s="11" t="s">
        <v>85</v>
      </c>
      <c r="M7" s="11" t="s">
        <v>85</v>
      </c>
      <c r="N7" s="11" t="s">
        <v>85</v>
      </c>
      <c r="O7" s="11" t="s">
        <v>85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（＋）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（＋）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102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104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/>
      <c r="H15" s="28"/>
      <c r="I15" s="28"/>
      <c r="J15" s="28" t="s">
        <v>141</v>
      </c>
      <c r="K15" s="28"/>
      <c r="L15" s="28"/>
      <c r="M15" s="28"/>
      <c r="N15" s="28"/>
      <c r="O15" s="28"/>
      <c r="P15" s="28"/>
      <c r="Q15" s="29"/>
      <c r="R15" s="9"/>
      <c r="S15" s="55" t="str">
        <f>IF(COUNTA(F15:Q15)&lt;=1,"",IF(MAXA(F15:Q15)&lt;=0.0009,"&lt; 0.001",MAX(F15:Q15)))</f>
        <v/>
      </c>
      <c r="T15" s="56" t="str">
        <f>IF(COUNTA(F15:Q15)&lt;=1,"",IF(MINA(F15:Q15)&lt;=0.0009,"&lt; 0.001",MIN(F15:Q15)))</f>
        <v/>
      </c>
      <c r="U15" s="92" t="str">
        <f>IF(COUNTA(F15:Q15)&lt;=0,"",IF(AVERAGEA(F15:Q15)&lt;=0.0009,"&lt; 0.001",AVERAGEA(F15:Q15)))</f>
        <v>&lt; 0.001</v>
      </c>
      <c r="V15" s="86">
        <f t="shared" si="0"/>
        <v>1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0.28000000000000003</v>
      </c>
      <c r="G16" s="32">
        <v>0.24</v>
      </c>
      <c r="H16" s="32">
        <v>0.33</v>
      </c>
      <c r="I16" s="32">
        <v>0.31</v>
      </c>
      <c r="J16" s="32">
        <v>0.26</v>
      </c>
      <c r="K16" s="32">
        <v>0.26</v>
      </c>
      <c r="L16" s="32">
        <v>0.27</v>
      </c>
      <c r="M16" s="32">
        <v>0.22</v>
      </c>
      <c r="N16" s="32">
        <v>0.27</v>
      </c>
      <c r="O16" s="32">
        <v>0.26</v>
      </c>
      <c r="P16" s="32">
        <v>0.22</v>
      </c>
      <c r="Q16" s="33">
        <v>0.26</v>
      </c>
      <c r="R16" s="9"/>
      <c r="S16" s="59">
        <f>IF(COUNTA(F16:Q16)&lt;=1,"",IF(MAXA(F16:Q16)&lt;=0.019,"&lt; 0.02",MAX(F16:Q16)))</f>
        <v>0.33</v>
      </c>
      <c r="T16" s="60">
        <f>IF(COUNTA(F16:Q16)&lt;=1,"",IF(MINA(F16:Q16)&lt;=0.019,"&lt; 0.02",MIN(F16:Q16)))</f>
        <v>0.22</v>
      </c>
      <c r="U16" s="94">
        <f>IF(COUNTA(F16:Q16)&lt;=0,"",IF(AVERAGEA(F16:Q16)&lt;=0.019,"&lt; 0.02",AVERAGEA(F16:Q16)))</f>
        <v>0.26500000000000007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/>
      <c r="H19" s="36"/>
      <c r="I19" s="36"/>
      <c r="J19" s="36" t="s">
        <v>140</v>
      </c>
      <c r="K19" s="36"/>
      <c r="L19" s="36"/>
      <c r="M19" s="36"/>
      <c r="N19" s="36"/>
      <c r="O19" s="36"/>
      <c r="P19" s="36"/>
      <c r="Q19" s="37"/>
      <c r="R19" s="9"/>
      <c r="S19" s="63" t="str">
        <f>IF(COUNTA(F19:Q19)&lt;=1,"",IF(MAXA(F19:Q19)&lt;=0.00019,"&lt; 0.0002",MAX(F19:Q19)))</f>
        <v/>
      </c>
      <c r="T19" s="64" t="str">
        <f>IF(COUNTA(F19:Q19)&lt;=1,"",IF(MINA(F19:Q19)&lt;=0.00019,"&lt; 0.0002",MIN(F19:Q19)))</f>
        <v/>
      </c>
      <c r="U19" s="96" t="str">
        <f>IF(COUNTA(F19:Q19)&lt;=0,"",IF(AVERAGEA(F19:Q19)&lt;=0.00019,"&lt; 0.0002",AVERAGEA(F19:Q19)))</f>
        <v>&lt; 0.0002</v>
      </c>
      <c r="V19" s="86">
        <f t="shared" si="0"/>
        <v>1</v>
      </c>
    </row>
    <row r="20" spans="1:22" ht="12.75" customHeight="1" x14ac:dyDescent="0.15">
      <c r="A20" s="50">
        <v>15</v>
      </c>
      <c r="B20" s="21" t="s">
        <v>105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7" t="s">
        <v>44</v>
      </c>
      <c r="C21" s="118"/>
      <c r="D21" s="118"/>
      <c r="E21" s="81" t="s">
        <v>103</v>
      </c>
      <c r="F21" s="28"/>
      <c r="G21" s="28"/>
      <c r="H21" s="28"/>
      <c r="I21" s="28"/>
      <c r="J21" s="28" t="s">
        <v>123</v>
      </c>
      <c r="K21" s="28"/>
      <c r="L21" s="28"/>
      <c r="M21" s="28"/>
      <c r="N21" s="28"/>
      <c r="O21" s="28"/>
      <c r="P21" s="28"/>
      <c r="Q21" s="29"/>
      <c r="R21" s="9"/>
      <c r="S21" s="55" t="str">
        <f>IF(COUNTA(F21:Q21)&lt;=1,"",IF(MAXA(F21:Q21)&lt;=0.0039,"&lt; 0.004",MAX(F21:Q21)))</f>
        <v/>
      </c>
      <c r="T21" s="56" t="str">
        <f>IF(COUNTA(F21:Q21)&lt;=1,"",IF(MINA(F21:Q21)&lt;=0.0039,"&lt; 0.004",MIN(F21:Q21)))</f>
        <v/>
      </c>
      <c r="U21" s="92" t="str">
        <f>IF(COUNTA(F21:Q21)&lt;=0,"",IF(AVERAGEA(F21:Q21)&lt;=0.0039,"&lt; 0.004",AVERAGEA(F21:Q21)))</f>
        <v>&lt; 0.004</v>
      </c>
      <c r="V21" s="86">
        <f t="shared" si="0"/>
        <v>1</v>
      </c>
    </row>
    <row r="22" spans="1:22" ht="12.75" customHeight="1" x14ac:dyDescent="0.15">
      <c r="A22" s="50">
        <v>17</v>
      </c>
      <c r="B22" s="21" t="s">
        <v>106</v>
      </c>
      <c r="C22" s="10"/>
      <c r="D22" s="10"/>
      <c r="E22" s="81" t="s">
        <v>103</v>
      </c>
      <c r="F22" s="28"/>
      <c r="G22" s="28"/>
      <c r="H22" s="28"/>
      <c r="I22" s="28"/>
      <c r="J22" s="28" t="s">
        <v>142</v>
      </c>
      <c r="K22" s="28"/>
      <c r="L22" s="28"/>
      <c r="M22" s="28"/>
      <c r="N22" s="28"/>
      <c r="O22" s="28"/>
      <c r="P22" s="28"/>
      <c r="Q22" s="29"/>
      <c r="R22" s="9"/>
      <c r="S22" s="55" t="str">
        <f>IF(COUNTA(F22:Q22)&lt;=1,"",IF(MAXA(F22:Q22)&lt;=0.0019,"&lt; 0.002",MAX(F22:Q22)))</f>
        <v/>
      </c>
      <c r="T22" s="56" t="str">
        <f>IF(COUNTA(F22:Q22)&lt;=1,"",IF(MINA(F22:Q22)&lt;=0.0019,"&lt; 0.002",MIN(F22:Q22)))</f>
        <v/>
      </c>
      <c r="U22" s="92" t="str">
        <f>IF(COUNTA(F22:Q22)&lt;=0,"",IF(AVERAGEA(F22:Q22)&lt;=0.0019,"&lt; 0.002",AVERAGEA(F22:Q22)))</f>
        <v>&lt; 0.002</v>
      </c>
      <c r="V22" s="86">
        <f t="shared" si="0"/>
        <v>1</v>
      </c>
    </row>
    <row r="23" spans="1:22" ht="12.75" customHeight="1" x14ac:dyDescent="0.15">
      <c r="A23" s="50">
        <v>18</v>
      </c>
      <c r="B23" s="21" t="s">
        <v>107</v>
      </c>
      <c r="C23" s="10"/>
      <c r="D23" s="10"/>
      <c r="E23" s="81" t="s">
        <v>103</v>
      </c>
      <c r="F23" s="28"/>
      <c r="G23" s="28"/>
      <c r="H23" s="28"/>
      <c r="I23" s="28"/>
      <c r="J23" s="28" t="s">
        <v>141</v>
      </c>
      <c r="K23" s="28"/>
      <c r="L23" s="28"/>
      <c r="M23" s="28"/>
      <c r="N23" s="28"/>
      <c r="O23" s="28"/>
      <c r="P23" s="28"/>
      <c r="Q23" s="29"/>
      <c r="R23" s="9"/>
      <c r="S23" s="55" t="str">
        <f>IF(COUNTA(F23:Q23)&lt;=1,"",IF(MAXA(F23:Q23)&lt;=0.0009,"&lt; 0.001",MAX(F23:Q23)))</f>
        <v/>
      </c>
      <c r="T23" s="56" t="str">
        <f>IF(COUNTA(F23:Q23)&lt;=1,"",IF(MINA(F23:Q23)&lt;=0.0009,"&lt; 0.001",MIN(F23:Q23)))</f>
        <v/>
      </c>
      <c r="U23" s="92" t="str">
        <f>IF(COUNTA(F23:Q23)&lt;=0,"",IF(AVERAGEA(F23:Q23)&lt;=0.0009,"&lt; 0.001",AVERAGEA(F23:Q23)))</f>
        <v>&lt; 0.001</v>
      </c>
      <c r="V23" s="86">
        <f t="shared" si="0"/>
        <v>1</v>
      </c>
    </row>
    <row r="24" spans="1:22" ht="12.75" customHeight="1" x14ac:dyDescent="0.15">
      <c r="A24" s="50">
        <v>19</v>
      </c>
      <c r="B24" s="21" t="s">
        <v>108</v>
      </c>
      <c r="C24" s="10"/>
      <c r="D24" s="10"/>
      <c r="E24" s="81" t="s">
        <v>103</v>
      </c>
      <c r="F24" s="28"/>
      <c r="G24" s="28"/>
      <c r="H24" s="28"/>
      <c r="I24" s="28"/>
      <c r="J24" s="28" t="s">
        <v>141</v>
      </c>
      <c r="K24" s="28"/>
      <c r="L24" s="28"/>
      <c r="M24" s="28"/>
      <c r="N24" s="28"/>
      <c r="O24" s="28"/>
      <c r="P24" s="28"/>
      <c r="Q24" s="29"/>
      <c r="R24" s="9"/>
      <c r="S24" s="55" t="str">
        <f>IF(COUNTA(F24:Q24)&lt;=1,"",IF(MAXA(F24:Q24)&lt;=0.0009,"&lt; 0.001",MAX(F24:Q24)))</f>
        <v/>
      </c>
      <c r="T24" s="56" t="str">
        <f>IF(COUNTA(F24:Q24)&lt;=1,"",IF(MINA(F24:Q24)&lt;=0.0009,"&lt; 0.001",MIN(F24:Q24)))</f>
        <v/>
      </c>
      <c r="U24" s="92" t="str">
        <f>IF(COUNTA(F24:Q24)&lt;=0,"",IF(AVERAGEA(F24:Q24)&lt;=0.0009,"&lt; 0.001",AVERAGEA(F24:Q24)))</f>
        <v>&lt; 0.001</v>
      </c>
      <c r="V24" s="86">
        <f t="shared" si="0"/>
        <v>1</v>
      </c>
    </row>
    <row r="25" spans="1:22" ht="12.75" customHeight="1" x14ac:dyDescent="0.15">
      <c r="A25" s="50">
        <v>20</v>
      </c>
      <c r="B25" s="21" t="s">
        <v>109</v>
      </c>
      <c r="C25" s="10"/>
      <c r="D25" s="10"/>
      <c r="E25" s="81" t="s">
        <v>103</v>
      </c>
      <c r="F25" s="28"/>
      <c r="G25" s="28"/>
      <c r="H25" s="28"/>
      <c r="I25" s="28"/>
      <c r="J25" s="28" t="s">
        <v>141</v>
      </c>
      <c r="K25" s="28"/>
      <c r="L25" s="28"/>
      <c r="M25" s="28"/>
      <c r="N25" s="28"/>
      <c r="O25" s="28"/>
      <c r="P25" s="28"/>
      <c r="Q25" s="29"/>
      <c r="R25" s="9"/>
      <c r="S25" s="55" t="str">
        <f>IF(COUNTA(F25:Q25)&lt;=1,"",IF(MAXA(F25:Q25)&lt;=0.0009,"&lt; 0.001",MAX(F25:Q25)))</f>
        <v/>
      </c>
      <c r="T25" s="56" t="str">
        <f>IF(COUNTA(F25:Q25)&lt;=1,"",IF(MINA(F25:Q25)&lt;=0.0009,"&lt; 0.001",MIN(F25:Q25)))</f>
        <v/>
      </c>
      <c r="U25" s="92" t="str">
        <f>IF(COUNTA(F25:Q25)&lt;=0,"",IF(AVERAGEA(F25:Q25)&lt;=0.0009,"&lt; 0.001",AVERAGEA(F25:Q25)))</f>
        <v>&lt; 0.001</v>
      </c>
      <c r="V25" s="86">
        <f t="shared" si="0"/>
        <v>1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 t="s">
        <v>126</v>
      </c>
      <c r="H26" s="32" t="s">
        <v>126</v>
      </c>
      <c r="I26" s="32" t="s">
        <v>126</v>
      </c>
      <c r="J26" s="32" t="s">
        <v>126</v>
      </c>
      <c r="K26" s="32" t="s">
        <v>126</v>
      </c>
      <c r="L26" s="32" t="s">
        <v>126</v>
      </c>
      <c r="M26" s="32" t="s">
        <v>126</v>
      </c>
      <c r="N26" s="32" t="s">
        <v>126</v>
      </c>
      <c r="O26" s="32" t="s">
        <v>126</v>
      </c>
      <c r="P26" s="32" t="s">
        <v>126</v>
      </c>
      <c r="Q26" s="33" t="s">
        <v>126</v>
      </c>
      <c r="R26" s="9"/>
      <c r="S26" s="59" t="str">
        <f>IF(COUNTA(F26:Q26)&lt;=1,"",IF(MAXA(F26:Q26)&lt;=0.059,"&lt; 0.06",MAX(F26:Q26)))</f>
        <v>&lt; 0.06</v>
      </c>
      <c r="T26" s="60" t="str">
        <f>IF(COUNTA(F26:Q26)&lt;=1,"",IF(MINA(F26:Q26)&lt;=0.059,"&lt; 0.06",MIN(F26:Q26)))</f>
        <v>&lt; 0.06</v>
      </c>
      <c r="U26" s="94" t="str">
        <f>IF(COUNTA(F26:Q26)&lt;=0,"",IF(AVERAGEA(F26:Q26)&lt;=0.059,"&lt; 0.06",AVERAGEA(F26:Q26)))</f>
        <v>&lt; 0.06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/>
      <c r="H27" s="28"/>
      <c r="I27" s="28"/>
      <c r="J27" s="28" t="s">
        <v>142</v>
      </c>
      <c r="K27" s="28"/>
      <c r="L27" s="28"/>
      <c r="M27" s="28"/>
      <c r="N27" s="28"/>
      <c r="O27" s="28"/>
      <c r="P27" s="28"/>
      <c r="Q27" s="29"/>
      <c r="R27" s="9"/>
      <c r="S27" s="55" t="str">
        <f>IF(COUNTA(F27:Q27)&lt;=1,"",IF(MAXA(F27:Q27)&lt;=0.0019,"&lt; 0.002",MAX(F27:Q27)))</f>
        <v/>
      </c>
      <c r="T27" s="56" t="str">
        <f>IF(COUNTA(F27:Q27)&lt;=1,"",IF(MINA(F27:Q27)&lt;=0.0019,"&lt; 0.002",MIN(F27:Q27)))</f>
        <v/>
      </c>
      <c r="U27" s="92" t="str">
        <f>IF(COUNTA(F27:Q27)&lt;=0,"",IF(AVERAGEA(F27:Q27)&lt;=0.0019,"&lt; 0.002",AVERAGEA(F27:Q27)))</f>
        <v>&lt; 0.002</v>
      </c>
      <c r="V27" s="86">
        <f t="shared" si="0"/>
        <v>1</v>
      </c>
    </row>
    <row r="28" spans="1:22" ht="12.75" customHeight="1" x14ac:dyDescent="0.15">
      <c r="A28" s="50">
        <v>23</v>
      </c>
      <c r="B28" s="21" t="s">
        <v>110</v>
      </c>
      <c r="C28" s="10"/>
      <c r="D28" s="10"/>
      <c r="E28" s="81" t="s">
        <v>103</v>
      </c>
      <c r="F28" s="28"/>
      <c r="G28" s="28"/>
      <c r="H28" s="28"/>
      <c r="I28" s="28"/>
      <c r="J28" s="28" t="s">
        <v>141</v>
      </c>
      <c r="K28" s="28"/>
      <c r="L28" s="28"/>
      <c r="M28" s="28"/>
      <c r="N28" s="28"/>
      <c r="O28" s="28"/>
      <c r="P28" s="28"/>
      <c r="Q28" s="29"/>
      <c r="R28" s="9"/>
      <c r="S28" s="55" t="str">
        <f>IF(COUNTA(F28:Q28)&lt;=1,"",IF(MAXA(F28:Q28)&lt;=0.0009,"&lt; 0.001",MAX(F28:Q28)))</f>
        <v/>
      </c>
      <c r="T28" s="56" t="str">
        <f>IF(COUNTA(F28:Q28)&lt;=1,"",IF(MINA(F28:Q28)&lt;=0.0009,"&lt; 0.001",MIN(F28:Q28)))</f>
        <v/>
      </c>
      <c r="U28" s="92" t="str">
        <f>IF(COUNTA(F28:Q28)&lt;=0,"",IF(AVERAGEA(F28:Q28)&lt;=0.0009,"&lt; 0.001",ROUND((AVERAGEA(F28:Q28)),3)))</f>
        <v>&lt; 0.001</v>
      </c>
      <c r="V28" s="86">
        <f t="shared" si="0"/>
        <v>1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/>
      <c r="H29" s="28"/>
      <c r="I29" s="28"/>
      <c r="J29" s="28" t="s">
        <v>143</v>
      </c>
      <c r="K29" s="28"/>
      <c r="L29" s="28"/>
      <c r="M29" s="28"/>
      <c r="N29" s="28"/>
      <c r="O29" s="28"/>
      <c r="P29" s="28"/>
      <c r="Q29" s="29"/>
      <c r="R29" s="9"/>
      <c r="S29" s="55" t="str">
        <f>IF(COUNTA(F29:Q29)&lt;=1,"",IF(MAXA(F29:Q29)&lt;=0.0029,"&lt; 0.003",MAX(F29:Q29)))</f>
        <v/>
      </c>
      <c r="T29" s="56" t="str">
        <f>IF(COUNTA(F29:Q29)&lt;=1,"",IF(MINA(F29:Q29)&lt;=0.0029,"&lt; 0.003",MIN(F29:Q29)))</f>
        <v/>
      </c>
      <c r="U29" s="92" t="str">
        <f>IF(COUNTA(F29:Q29)&lt;=0,"",IF(AVERAGEA(F29:Q29)&lt;=0.0029,"&lt; 0.003",AVERAGEA(F29:Q29)))</f>
        <v>&lt; 0.003</v>
      </c>
      <c r="V29" s="86">
        <f t="shared" si="0"/>
        <v>1</v>
      </c>
    </row>
    <row r="30" spans="1:22" ht="12.75" customHeight="1" x14ac:dyDescent="0.15">
      <c r="A30" s="50">
        <v>25</v>
      </c>
      <c r="B30" s="21" t="s">
        <v>111</v>
      </c>
      <c r="C30" s="10"/>
      <c r="D30" s="10"/>
      <c r="E30" s="81" t="s">
        <v>103</v>
      </c>
      <c r="F30" s="28"/>
      <c r="G30" s="28"/>
      <c r="H30" s="28"/>
      <c r="I30" s="28"/>
      <c r="J30" s="28" t="s">
        <v>141</v>
      </c>
      <c r="K30" s="28"/>
      <c r="L30" s="28"/>
      <c r="M30" s="28"/>
      <c r="N30" s="28"/>
      <c r="O30" s="28"/>
      <c r="P30" s="28"/>
      <c r="Q30" s="29"/>
      <c r="R30" s="9"/>
      <c r="S30" s="55" t="str">
        <f>IF(COUNTA(F30:Q30)&lt;=1,"",IF(MAXA(F30:Q30)&lt;=0.0009,"&lt; 0.001",MAX(F30:Q30)))</f>
        <v/>
      </c>
      <c r="T30" s="56" t="str">
        <f>IF(COUNTA(F30:Q30)&lt;=1,"",IF(MINA(F30:Q30)&lt;=0.0009,"&lt; 0.001",MIN(F30:Q30)))</f>
        <v/>
      </c>
      <c r="U30" s="92" t="str">
        <f>IF(COUNTA(F30:Q30)&lt;=0,"",IF(AVERAGEA(F30:Q30)&lt;=0.0009,"&lt; 0.001",ROUND((AVERAGEA(F30:Q30)),3)))</f>
        <v>&lt; 0.001</v>
      </c>
      <c r="V30" s="86">
        <f t="shared" si="0"/>
        <v>1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/>
      <c r="H31" s="28"/>
      <c r="I31" s="28"/>
      <c r="J31" s="28" t="s">
        <v>141</v>
      </c>
      <c r="K31" s="28"/>
      <c r="L31" s="28"/>
      <c r="M31" s="28"/>
      <c r="N31" s="28"/>
      <c r="O31" s="28"/>
      <c r="P31" s="28"/>
      <c r="Q31" s="29"/>
      <c r="R31" s="9"/>
      <c r="S31" s="55" t="str">
        <f>IF(COUNTA(F31:Q31)&lt;=1,"",IF(MAXA(F31:Q31)&lt;=0.0009,"&lt; 0.001",MAX(F31:Q31)))</f>
        <v/>
      </c>
      <c r="T31" s="56" t="str">
        <f>IF(COUNTA(F31:Q31)&lt;=1,"",IF(MINA(F31:Q31)&lt;=0.0009,"&lt; 0.001",MIN(F31:Q31)))</f>
        <v/>
      </c>
      <c r="U31" s="92" t="str">
        <f>IF(COUNTA(F31:Q31)&lt;=0,"",IF(AVERAGEA(F31:Q31)&lt;=0.0009,"&lt; 0.001",ROUND((AVERAGEA(F31:Q31)),3)))</f>
        <v>&lt; 0.001</v>
      </c>
      <c r="V31" s="86">
        <f t="shared" si="0"/>
        <v>1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/>
      <c r="H32" s="28"/>
      <c r="I32" s="28"/>
      <c r="J32" s="28" t="s">
        <v>141</v>
      </c>
      <c r="K32" s="28"/>
      <c r="L32" s="28"/>
      <c r="M32" s="28"/>
      <c r="N32" s="28"/>
      <c r="O32" s="28"/>
      <c r="P32" s="28"/>
      <c r="Q32" s="29"/>
      <c r="R32" s="9"/>
      <c r="S32" s="55" t="str">
        <f>IF(COUNTA(F32:Q32)&lt;=1,"",IF(MAXA(F32:Q32)&lt;=0.0009,"&lt; 0.001",MAX(F32:Q32)))</f>
        <v/>
      </c>
      <c r="T32" s="56" t="str">
        <f>IF(COUNTA(F32:Q32)&lt;=1,"",IF(MINA(F32:Q32)&lt;=0.0009,"&lt; 0.001",MIN(F32:Q32)))</f>
        <v/>
      </c>
      <c r="U32" s="92" t="str">
        <f>IF(COUNTA(F32:Q32)&lt;=0,"",IF(AVERAGEA(F32:Q32)&lt;=0.0009,"&lt; 0.001",ROUND((AVERAGEA(F32:Q32)),3)))</f>
        <v>&lt; 0.001</v>
      </c>
      <c r="V32" s="86">
        <f t="shared" si="0"/>
        <v>1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/>
      <c r="H33" s="28"/>
      <c r="I33" s="28"/>
      <c r="J33" s="28" t="s">
        <v>143</v>
      </c>
      <c r="K33" s="28"/>
      <c r="L33" s="28"/>
      <c r="M33" s="28"/>
      <c r="N33" s="28"/>
      <c r="O33" s="28"/>
      <c r="P33" s="28"/>
      <c r="Q33" s="29"/>
      <c r="R33" s="9"/>
      <c r="S33" s="55" t="str">
        <f>IF(COUNTA(F33:Q33)&lt;=1,"",IF(MAXA(F33:Q33)&lt;=0.0029,"&lt; 0.003",MAX(F33:Q33)))</f>
        <v/>
      </c>
      <c r="T33" s="56" t="str">
        <f>IF(COUNTA(F33:Q33)&lt;=1,"",IF(MINA(F33:Q33)&lt;=0.0029,"&lt; 0.003",MIN(F33:Q33)))</f>
        <v/>
      </c>
      <c r="U33" s="92" t="str">
        <f>IF(COUNTA(F33:Q33)&lt;=0,"",IF(AVERAGEA(F33:Q33)&lt;=0.0029,"&lt; 0.003",AVERAGEA(F33:Q33)))</f>
        <v>&lt; 0.003</v>
      </c>
      <c r="V33" s="86">
        <f t="shared" si="0"/>
        <v>1</v>
      </c>
    </row>
    <row r="34" spans="1:22" ht="12.75" customHeight="1" x14ac:dyDescent="0.15">
      <c r="A34" s="50">
        <v>29</v>
      </c>
      <c r="B34" s="21" t="s">
        <v>112</v>
      </c>
      <c r="C34" s="10"/>
      <c r="D34" s="10"/>
      <c r="E34" s="81" t="s">
        <v>103</v>
      </c>
      <c r="F34" s="28"/>
      <c r="G34" s="28"/>
      <c r="H34" s="28"/>
      <c r="I34" s="28"/>
      <c r="J34" s="28" t="s">
        <v>141</v>
      </c>
      <c r="K34" s="28"/>
      <c r="L34" s="28"/>
      <c r="M34" s="28"/>
      <c r="N34" s="28"/>
      <c r="O34" s="28"/>
      <c r="P34" s="28"/>
      <c r="Q34" s="29"/>
      <c r="R34" s="9"/>
      <c r="S34" s="55" t="str">
        <f>IF(COUNTA(F34:Q34)&lt;=1,"",IF(MAXA(F34:Q34)&lt;=0.0009,"&lt; 0.001",MAX(F34:Q34)))</f>
        <v/>
      </c>
      <c r="T34" s="56" t="str">
        <f>IF(COUNTA(F34:Q34)&lt;=1,"",IF(MINA(F34:Q34)&lt;=0.0009,"&lt; 0.001",MIN(F34:Q34)))</f>
        <v/>
      </c>
      <c r="U34" s="92" t="str">
        <f>IF(COUNTA(F34:Q34)&lt;=0,"",IF(AVERAGEA(F34:Q34)&lt;=0.0009,"&lt; 0.001",ROUND((AVERAGEA(F34:Q34)),3)))</f>
        <v>&lt; 0.001</v>
      </c>
      <c r="V34" s="86">
        <f t="shared" si="0"/>
        <v>1</v>
      </c>
    </row>
    <row r="35" spans="1:22" ht="12.75" customHeight="1" x14ac:dyDescent="0.15">
      <c r="A35" s="50">
        <v>30</v>
      </c>
      <c r="B35" s="21" t="s">
        <v>113</v>
      </c>
      <c r="C35" s="10"/>
      <c r="D35" s="10"/>
      <c r="E35" s="81" t="s">
        <v>103</v>
      </c>
      <c r="F35" s="28"/>
      <c r="G35" s="28"/>
      <c r="H35" s="28"/>
      <c r="I35" s="28"/>
      <c r="J35" s="28" t="s">
        <v>141</v>
      </c>
      <c r="K35" s="28"/>
      <c r="L35" s="28"/>
      <c r="M35" s="28"/>
      <c r="N35" s="28"/>
      <c r="O35" s="28"/>
      <c r="P35" s="28"/>
      <c r="Q35" s="29"/>
      <c r="R35" s="9"/>
      <c r="S35" s="55" t="str">
        <f>IF(COUNTA(F35:Q35)&lt;=1,"",IF(MAXA(F35:Q35)&lt;=0.0009,"&lt; 0.001",MAX(F35:Q35)))</f>
        <v/>
      </c>
      <c r="T35" s="56" t="str">
        <f>IF(COUNTA(F35:Q35)&lt;=1,"",IF(MINA(F35:Q35)&lt;=0.0009,"&lt; 0.001",MIN(F35:Q35)))</f>
        <v/>
      </c>
      <c r="U35" s="92" t="str">
        <f>IF(COUNTA(F35:Q35)&lt;=0,"",IF(AVERAGEA(F35:Q35)&lt;=0.0009,"&lt; 0.001",ROUND((AVERAGEA(F35:Q35)),3)))</f>
        <v>&lt; 0.001</v>
      </c>
      <c r="V35" s="86">
        <f t="shared" si="0"/>
        <v>1</v>
      </c>
    </row>
    <row r="36" spans="1:22" ht="12.75" customHeight="1" x14ac:dyDescent="0.15">
      <c r="A36" s="50">
        <v>31</v>
      </c>
      <c r="B36" s="21" t="s">
        <v>114</v>
      </c>
      <c r="C36" s="10"/>
      <c r="D36" s="10"/>
      <c r="E36" s="81" t="s">
        <v>103</v>
      </c>
      <c r="F36" s="28"/>
      <c r="G36" s="28"/>
      <c r="H36" s="28"/>
      <c r="I36" s="28"/>
      <c r="J36" s="28" t="s">
        <v>144</v>
      </c>
      <c r="K36" s="28"/>
      <c r="L36" s="28"/>
      <c r="M36" s="28"/>
      <c r="N36" s="28"/>
      <c r="O36" s="28"/>
      <c r="P36" s="28"/>
      <c r="Q36" s="29"/>
      <c r="R36" s="9"/>
      <c r="S36" s="55" t="str">
        <f>IF(COUNTA(F36:Q36)&lt;=1,"",IF(MAXA(F36:Q36)&lt;=0.0079,"&lt; 0.008",MAX(F36:Q36)))</f>
        <v/>
      </c>
      <c r="T36" s="56" t="str">
        <f>IF(COUNTA(F36:Q36)&lt;=1,"",IF(MINA(F36:Q36)&lt;=0.0079,"&lt; 0.008",MIN(F36:Q36)))</f>
        <v/>
      </c>
      <c r="U36" s="92" t="str">
        <f>IF(COUNTA(F36:Q36)&lt;=0,"",IF(AVERAGEA(F36:Q36)&lt;=0.0079,"&lt; 0.008",ROUND((AVERAGEA(F36:Q36)),3)))</f>
        <v>&lt; 0.008</v>
      </c>
      <c r="V36" s="86">
        <f t="shared" si="0"/>
        <v>1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/>
      <c r="H38" s="32"/>
      <c r="I38" s="32"/>
      <c r="J38" s="32">
        <v>0.36</v>
      </c>
      <c r="K38" s="32"/>
      <c r="L38" s="32"/>
      <c r="M38" s="32"/>
      <c r="N38" s="32"/>
      <c r="O38" s="32"/>
      <c r="P38" s="32"/>
      <c r="Q38" s="33"/>
      <c r="R38" s="9"/>
      <c r="S38" s="59" t="str">
        <f>IF(COUNTA(F38:Q38)&lt;=1,"",IF(MAXA(F38:Q38)&lt;=0.019,"&lt; 0.02",MAX(F38:Q38)))</f>
        <v/>
      </c>
      <c r="T38" s="60" t="str">
        <f>IF(COUNTA(F38:Q38)&lt;=1,"",IF(MINA(F38:Q38)&lt;=0.019,"&lt; 0.02",MIN(F38:Q38)))</f>
        <v/>
      </c>
      <c r="U38" s="94">
        <f>IF(COUNTA(F38:Q38)&lt;=0,"",IF(AVERAGEA(F38:Q38)&lt;=0.019,"&lt; 0.02",AVERAGEA(F38:Q38)))</f>
        <v>0.36</v>
      </c>
      <c r="V38" s="86">
        <f t="shared" si="0"/>
        <v>1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0.88</v>
      </c>
      <c r="G39" s="32">
        <v>0.03</v>
      </c>
      <c r="H39" s="32">
        <v>0.28000000000000003</v>
      </c>
      <c r="I39" s="32">
        <v>0.15</v>
      </c>
      <c r="J39" s="32">
        <v>0.43</v>
      </c>
      <c r="K39" s="32">
        <v>0.9</v>
      </c>
      <c r="L39" s="32">
        <v>0.37</v>
      </c>
      <c r="M39" s="32">
        <v>0.08</v>
      </c>
      <c r="N39" s="32">
        <v>2.56</v>
      </c>
      <c r="O39" s="32">
        <v>0.15</v>
      </c>
      <c r="P39" s="32">
        <v>0.56000000000000005</v>
      </c>
      <c r="Q39" s="33">
        <v>0.08</v>
      </c>
      <c r="R39" s="9"/>
      <c r="S39" s="59">
        <f>IF(COUNTA(F39:Q39)&lt;=1,"",IF(MAXA(F39:Q39)&lt;=0.009,"&lt; 0.01",MAX(F39:Q39)))</f>
        <v>2.56</v>
      </c>
      <c r="T39" s="60">
        <f>IF(COUNTA(F39:Q39)&lt;=1,"",IF(MINA(F39:Q39)&lt;=0.009,"&lt; 0.01",MIN(F39:Q39)))</f>
        <v>0.03</v>
      </c>
      <c r="U39" s="94">
        <f>IF(COUNTA(F39:Q39)&lt;=0,"",IF(AVERAGEA(F39:Q39)&lt;=0.009,"&lt; 0.01",AVERAGEA(F39:Q39)))</f>
        <v>0.53916666666666668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115</v>
      </c>
      <c r="C41" s="10"/>
      <c r="D41" s="10"/>
      <c r="E41" s="81" t="s">
        <v>103</v>
      </c>
      <c r="F41" s="38"/>
      <c r="G41" s="38">
        <v>4</v>
      </c>
      <c r="H41" s="38"/>
      <c r="I41" s="38"/>
      <c r="J41" s="38">
        <v>4.2</v>
      </c>
      <c r="K41" s="38"/>
      <c r="L41" s="38"/>
      <c r="M41" s="38">
        <v>3.9</v>
      </c>
      <c r="N41" s="38"/>
      <c r="O41" s="38"/>
      <c r="P41" s="38">
        <v>3.9</v>
      </c>
      <c r="Q41" s="39"/>
      <c r="R41" s="9"/>
      <c r="S41" s="65">
        <f>IF(COUNTA(F41:Q41)&lt;=1,"",IF(MAXA(F41:Q41)&lt;=0.019,"&lt; 0.02",MAX(F41:Q41)))</f>
        <v>4.2</v>
      </c>
      <c r="T41" s="66">
        <f>IF(COUNTA(F41:Q41)&lt;=1,"",IF(MINA(F41:Q41)&lt;=0.019,"&lt; 0.02",MIN(F41:Q41)))</f>
        <v>3.9</v>
      </c>
      <c r="U41" s="97">
        <f>IF(COUNTA(F41:Q41)&lt;=0,"",IF(AVERAGEA(F41:Q41)&lt;=0.019,"&lt; 0.02",AVERAGEA(F41:Q41)))</f>
        <v>4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116</v>
      </c>
      <c r="C42" s="10"/>
      <c r="D42" s="10"/>
      <c r="E42" s="81" t="s">
        <v>103</v>
      </c>
      <c r="F42" s="28">
        <v>9.6000000000000002E-2</v>
      </c>
      <c r="G42" s="28">
        <v>7.0000000000000001E-3</v>
      </c>
      <c r="H42" s="28">
        <v>8.8999999999999996E-2</v>
      </c>
      <c r="I42" s="28">
        <v>3.2000000000000001E-2</v>
      </c>
      <c r="J42" s="28">
        <v>0.08</v>
      </c>
      <c r="K42" s="28">
        <v>8.7999999999999995E-2</v>
      </c>
      <c r="L42" s="28">
        <v>4.8000000000000001E-2</v>
      </c>
      <c r="M42" s="28">
        <v>2.1999999999999999E-2</v>
      </c>
      <c r="N42" s="28">
        <v>0.23300000000000001</v>
      </c>
      <c r="O42" s="28">
        <v>7.0999999999999994E-2</v>
      </c>
      <c r="P42" s="28">
        <v>0.10199999999999999</v>
      </c>
      <c r="Q42" s="29">
        <v>1.4E-2</v>
      </c>
      <c r="R42" s="9"/>
      <c r="S42" s="55">
        <f>IF(COUNTA(F42:Q42)&lt;=1,"",IF(MAXA(F42:Q42)&lt;=0.0049,"&lt; 0.005",MAX(F42:Q42)))</f>
        <v>0.23300000000000001</v>
      </c>
      <c r="T42" s="56">
        <f>IF(COUNTA(F42:Q42)&lt;=1,"",IF(MINA(F42:Q42)&lt;=0.0049,"&lt; 0.005",MIN(F42:Q42)))</f>
        <v>7.0000000000000001E-3</v>
      </c>
      <c r="U42" s="92">
        <f>IF(COUNTA(F42:Q42)&lt;=0,"",IF(AVERAGEA(F42:Q42)&lt;=0.0049,"&lt; 0.005",AVERAGEA(F42:Q42)))</f>
        <v>7.3499999999999996E-2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3</v>
      </c>
      <c r="G43" s="38">
        <v>2.9</v>
      </c>
      <c r="H43" s="38">
        <v>2.9</v>
      </c>
      <c r="I43" s="38">
        <v>2.7</v>
      </c>
      <c r="J43" s="38">
        <v>2.8</v>
      </c>
      <c r="K43" s="38">
        <v>3</v>
      </c>
      <c r="L43" s="38">
        <v>2.9</v>
      </c>
      <c r="M43" s="38">
        <v>3</v>
      </c>
      <c r="N43" s="38">
        <v>3</v>
      </c>
      <c r="O43" s="38">
        <v>3</v>
      </c>
      <c r="P43" s="38">
        <v>3</v>
      </c>
      <c r="Q43" s="39">
        <v>4.3</v>
      </c>
      <c r="R43" s="9"/>
      <c r="S43" s="65">
        <f>IF(COUNTA(F43:Q43)&lt;=1,"",IF(MAXA(F43:Q43)&lt;=0.009,"&lt; 0.01",MAX(F43:Q43)))</f>
        <v>4.3</v>
      </c>
      <c r="T43" s="66">
        <f>IF(COUNTA(F43:Q43)&lt;=1,"",IF(MINA(F43:Q43)&lt;=0.009,"&lt; 0.01",MIN(F43:Q43)))</f>
        <v>2.7</v>
      </c>
      <c r="U43" s="97">
        <f>IF(COUNTA(F43:Q43)&lt;=0,"",IF(AVERAGEA(F43:Q43)&lt;=0.009,"&lt; 0.01",AVERAGEA(F43:Q43)))</f>
        <v>3.0416666666666665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20</v>
      </c>
      <c r="H44" s="11"/>
      <c r="I44" s="11"/>
      <c r="J44" s="11">
        <v>22</v>
      </c>
      <c r="K44" s="11"/>
      <c r="L44" s="11"/>
      <c r="M44" s="11">
        <v>20</v>
      </c>
      <c r="N44" s="11"/>
      <c r="O44" s="11"/>
      <c r="P44" s="11">
        <v>20</v>
      </c>
      <c r="Q44" s="12"/>
      <c r="R44" s="9"/>
      <c r="S44" s="54">
        <f>IF(COUNTA(F44:Q44)&lt;=1,"",MAX(F44:Q44))</f>
        <v>22</v>
      </c>
      <c r="T44" s="11">
        <f>IF(COUNTA(F44:Q44)&lt;=1,"",MIN(F44:Q44))</f>
        <v>20</v>
      </c>
      <c r="U44" s="98">
        <f>IF(COUNTA(F44:Q44)&lt;=0,"",ROUND(AVERAGEA(F44:Q44),0))</f>
        <v>21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>
        <v>82</v>
      </c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>
        <f>IF(COUNTA(F45:Q45)&lt;=0,"",ROUND(AVERAGEA(F45:Q45),0))</f>
        <v>82</v>
      </c>
      <c r="V45" s="86">
        <f t="shared" si="0"/>
        <v>1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118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/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/>
      </c>
      <c r="T47" s="68" t="str">
        <f>IF(COUNTA(F47:Q47)&lt;=1,"",IF(MINA(F47:Q47)&lt;=0.0000009,"&lt; 0.000001",MIN(F47:Q47)))</f>
        <v/>
      </c>
      <c r="U47" s="99" t="str">
        <f>IF(COUNTA(F47:Q47)&lt;=0,"",IF(AVERAGEA(F47:Q47)&lt;=0.0000009,"&lt; 0.000001",ROUND((AVERAGEA(F47:Q47)),6)))</f>
        <v>&lt; 0.000001</v>
      </c>
      <c r="V47" s="86">
        <f t="shared" si="0"/>
        <v>1</v>
      </c>
    </row>
    <row r="48" spans="1:22" ht="12.75" customHeight="1" x14ac:dyDescent="0.15">
      <c r="A48" s="50">
        <v>43</v>
      </c>
      <c r="B48" s="21" t="s">
        <v>119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/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/>
      </c>
      <c r="T48" s="68" t="str">
        <f>IF(COUNTA(F48:Q48)&lt;=1,"",IF(MINA(F48:Q48)&lt;=0.0000009,"&lt; 0.000001",MIN(F48:Q48)))</f>
        <v/>
      </c>
      <c r="U48" s="99" t="str">
        <f>IF(COUNTA(F48:Q48)&lt;=0,"",IF(AVERAGEA(F48:Q48)&lt;=0.0000009,"&lt; 0.000001",ROUND((AVERAGEA(F48:Q48)),6)))</f>
        <v>&lt; 0.000001</v>
      </c>
      <c r="V48" s="86">
        <f t="shared" si="0"/>
        <v>1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0.6</v>
      </c>
      <c r="G51" s="38">
        <v>0.7</v>
      </c>
      <c r="H51" s="38">
        <v>0.6</v>
      </c>
      <c r="I51" s="38">
        <v>1</v>
      </c>
      <c r="J51" s="38">
        <v>0.9</v>
      </c>
      <c r="K51" s="38">
        <v>0.7</v>
      </c>
      <c r="L51" s="38">
        <v>0.8</v>
      </c>
      <c r="M51" s="38">
        <v>0.6</v>
      </c>
      <c r="N51" s="38">
        <v>2.4</v>
      </c>
      <c r="O51" s="38">
        <v>0.5</v>
      </c>
      <c r="P51" s="38">
        <v>0.5</v>
      </c>
      <c r="Q51" s="39">
        <v>0.5</v>
      </c>
      <c r="R51" s="9"/>
      <c r="S51" s="65">
        <f>IF(COUNTA(F51:Q51)&lt;=1,"",IF(MAXA(F51:Q51)&lt;=0.29,"&lt; 0.3",MAX(F51:Q51)))</f>
        <v>2.4</v>
      </c>
      <c r="T51" s="66">
        <f>IF(COUNTA(F51:Q51)&lt;=1,"",IF(MINA(F51:Q51)&lt;=0.29,"&lt; 0.3",MIN(F51:Q51)))</f>
        <v>0.5</v>
      </c>
      <c r="U51" s="97">
        <f>IF(COUNTA(F51:Q51)&lt;=0,"",IF(AVERAGEA(F51:Q51)&lt;=0.29,"&lt; 0.3",AVERAGEA(F51:Q51)))</f>
        <v>0.81666666666666654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7.53</v>
      </c>
      <c r="G52" s="32">
        <v>7.57</v>
      </c>
      <c r="H52" s="32">
        <v>7.58</v>
      </c>
      <c r="I52" s="32">
        <v>7.5</v>
      </c>
      <c r="J52" s="32">
        <v>7.53</v>
      </c>
      <c r="K52" s="32">
        <v>7.37</v>
      </c>
      <c r="L52" s="32">
        <v>7.52</v>
      </c>
      <c r="M52" s="32">
        <v>7.09</v>
      </c>
      <c r="N52" s="32">
        <v>7.31</v>
      </c>
      <c r="O52" s="32">
        <v>7.3</v>
      </c>
      <c r="P52" s="32">
        <v>7.17</v>
      </c>
      <c r="Q52" s="33">
        <v>7.37</v>
      </c>
      <c r="R52" s="9"/>
      <c r="S52" s="59">
        <f>IF(COUNTA(F52:Q52)&lt;=1,"",MAX(F52:Q52))</f>
        <v>7.58</v>
      </c>
      <c r="T52" s="60">
        <f>IF(COUNTA(F52:Q52)&lt;=1,"",MIN(F52:Q52))</f>
        <v>7.09</v>
      </c>
      <c r="U52" s="94">
        <f>IF(COUNTA(F52:Q52)&lt;=0,"",ROUND(AVERAGEA(F52:Q52),2))</f>
        <v>7.4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/>
      <c r="G53" s="42"/>
      <c r="H53" s="42"/>
      <c r="I53" s="42"/>
      <c r="J53" s="42"/>
      <c r="K53" s="42"/>
      <c r="L53" s="42"/>
      <c r="M53" s="42"/>
      <c r="N53" s="43"/>
      <c r="O53" s="44"/>
      <c r="P53" s="44"/>
      <c r="Q53" s="45"/>
      <c r="R53" s="9"/>
      <c r="S53" s="69"/>
      <c r="T53" s="70"/>
      <c r="U53" s="103"/>
      <c r="V53" s="86" t="str">
        <f>IF(COUNTA(F53:Q53)&lt;=0,"",COUNTA(F53:Q53))</f>
        <v/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1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>
        <v>4</v>
      </c>
      <c r="G55" s="11">
        <v>2</v>
      </c>
      <c r="H55" s="11">
        <v>3</v>
      </c>
      <c r="I55" s="11">
        <v>5</v>
      </c>
      <c r="J55" s="11">
        <v>6</v>
      </c>
      <c r="K55" s="11">
        <v>5</v>
      </c>
      <c r="L55" s="11">
        <v>5</v>
      </c>
      <c r="M55" s="11">
        <v>3</v>
      </c>
      <c r="N55" s="11">
        <v>9</v>
      </c>
      <c r="O55" s="11">
        <v>3</v>
      </c>
      <c r="P55" s="11">
        <v>4</v>
      </c>
      <c r="Q55" s="12">
        <v>2</v>
      </c>
      <c r="R55" s="9"/>
      <c r="S55" s="54">
        <f>IF(COUNTA(F55:Q55)&lt;=1,"",IF(MAXA(F55:Q55)&lt;=0.9,"&lt; 1",MAX(F55:Q55)))</f>
        <v>9</v>
      </c>
      <c r="T55" s="11">
        <f>IF(COUNTA(F55:Q55)&lt;=1,"",IF(MINA(F55:Q55)&lt;=0.9,"&lt; 1",MIN(F55:Q55)))</f>
        <v>2</v>
      </c>
      <c r="U55" s="98">
        <f>IF(COUNTA(F55:Q55)&lt;=0,"",IF(AVERAGEA(F55:Q55)&lt;=0.9,"&lt; 1",AVERAGEA(F55:Q55)))</f>
        <v>4.25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>
        <v>2.7</v>
      </c>
      <c r="G56" s="38">
        <v>0.2</v>
      </c>
      <c r="H56" s="38">
        <v>1.2</v>
      </c>
      <c r="I56" s="38">
        <v>1.6</v>
      </c>
      <c r="J56" s="38">
        <v>3</v>
      </c>
      <c r="K56" s="38">
        <v>3</v>
      </c>
      <c r="L56" s="38">
        <v>3.2</v>
      </c>
      <c r="M56" s="38">
        <v>0.6</v>
      </c>
      <c r="N56" s="38">
        <v>10.3</v>
      </c>
      <c r="O56" s="38">
        <v>1.4</v>
      </c>
      <c r="P56" s="38">
        <v>3.5</v>
      </c>
      <c r="Q56" s="39">
        <v>0.9</v>
      </c>
      <c r="R56" s="9"/>
      <c r="S56" s="65">
        <f>IF(COUNTA(F56:Q56)&lt;=1,"",IF(MAXA(F56:Q56)&lt;=0.09,"&lt; 0.1",MAX(F56:Q56)))</f>
        <v>10.3</v>
      </c>
      <c r="T56" s="66">
        <f>IF(COUNTA(F56:Q56)&lt;=1,"",IF(MINA(F56:Q56)&lt;=0.09,"&lt; 0.1",MIN(F56:Q56)))</f>
        <v>0.2</v>
      </c>
      <c r="U56" s="97">
        <f>IF(COUNTA(F56:Q56)&lt;=0,"",IF(AVERAGEA(F56:Q56)&lt;=0.09,"&lt; 0.1",AVERAGEA(F56:Q56)))</f>
        <v>2.6333333333333333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73</v>
      </c>
      <c r="C57" s="10"/>
      <c r="D57" s="10"/>
      <c r="E57" s="81" t="s">
        <v>103</v>
      </c>
      <c r="F57" s="32" t="s">
        <v>124</v>
      </c>
      <c r="G57" s="32" t="s">
        <v>124</v>
      </c>
      <c r="H57" s="32" t="s">
        <v>124</v>
      </c>
      <c r="I57" s="32" t="s">
        <v>124</v>
      </c>
      <c r="J57" s="32" t="s">
        <v>124</v>
      </c>
      <c r="K57" s="32" t="s">
        <v>124</v>
      </c>
      <c r="L57" s="32" t="s">
        <v>124</v>
      </c>
      <c r="M57" s="32" t="s">
        <v>124</v>
      </c>
      <c r="N57" s="32" t="s">
        <v>124</v>
      </c>
      <c r="O57" s="32" t="s">
        <v>124</v>
      </c>
      <c r="P57" s="32" t="s">
        <v>124</v>
      </c>
      <c r="Q57" s="33" t="s">
        <v>124</v>
      </c>
      <c r="R57" s="9"/>
      <c r="S57" s="59" t="str">
        <f>IF(COUNTA(F57:Q57)&lt;=1,"",IF(MAXA(F57:Q57)&lt;=0.049,"&lt; 0.05",MAX(F57:Q57)))</f>
        <v>&lt; 0.05</v>
      </c>
      <c r="T57" s="60" t="str">
        <f>IF(COUNTA(F57:Q57)&lt;=1,"",IF(MINA(F57:Q57)&lt;=0.049,"&lt; 0.05",MIN(F57:Q57)))</f>
        <v>&lt; 0.05</v>
      </c>
      <c r="U57" s="94" t="str">
        <f>IF(COUNTA(F57:Q57)&lt;=0,"",IF(AVERAGEA(F57:Q57)&lt;=0.049,"&lt; 0.05",AVERAGEA(F57:Q57)))</f>
        <v>&lt; 0.05</v>
      </c>
      <c r="V57" s="86">
        <f t="shared" si="1"/>
        <v>12</v>
      </c>
    </row>
    <row r="58" spans="1:22" ht="12.75" customHeight="1" x14ac:dyDescent="0.15">
      <c r="A58" s="50">
        <v>53</v>
      </c>
      <c r="B58" s="80" t="s">
        <v>31</v>
      </c>
      <c r="C58" s="10"/>
      <c r="D58" s="10"/>
      <c r="E58" s="76" t="s">
        <v>99</v>
      </c>
      <c r="F58" s="14">
        <v>0</v>
      </c>
      <c r="G58" s="14"/>
      <c r="H58" s="14"/>
      <c r="I58" s="14">
        <v>0</v>
      </c>
      <c r="J58" s="14"/>
      <c r="K58" s="14"/>
      <c r="L58" s="14">
        <v>0</v>
      </c>
      <c r="M58" s="14"/>
      <c r="N58" s="14"/>
      <c r="O58" s="14">
        <v>0</v>
      </c>
      <c r="P58" s="14"/>
      <c r="Q58" s="15"/>
      <c r="R58" s="9"/>
      <c r="S58" s="13">
        <f>IF(COUNTA(F58:Q58)&lt;=1,"",MAXA(F58:Q58))</f>
        <v>0</v>
      </c>
      <c r="T58" s="14">
        <f>IF(COUNTA(F58:Q58)&lt;=1,"",MINA(F58:Q58))</f>
        <v>0</v>
      </c>
      <c r="U58" s="90">
        <f>IF(COUNTA(F58:Q58)&lt;=0,"",ROUND(AVERAGEA(F58:Q58),0))</f>
        <v>0</v>
      </c>
      <c r="V58" s="86">
        <f t="shared" si="1"/>
        <v>4</v>
      </c>
    </row>
    <row r="59" spans="1:22" ht="12.75" customHeight="1" x14ac:dyDescent="0.15">
      <c r="A59" s="50">
        <v>54</v>
      </c>
      <c r="B59" s="21" t="s">
        <v>32</v>
      </c>
      <c r="C59" s="10"/>
      <c r="D59" s="10"/>
      <c r="E59" s="81" t="s">
        <v>81</v>
      </c>
      <c r="F59" s="11" t="s">
        <v>85</v>
      </c>
      <c r="G59" s="11" t="s">
        <v>85</v>
      </c>
      <c r="H59" s="11" t="s">
        <v>85</v>
      </c>
      <c r="I59" s="11" t="s">
        <v>85</v>
      </c>
      <c r="J59" s="11" t="s">
        <v>85</v>
      </c>
      <c r="K59" s="11" t="s">
        <v>85</v>
      </c>
      <c r="L59" s="11" t="s">
        <v>85</v>
      </c>
      <c r="M59" s="11" t="s">
        <v>85</v>
      </c>
      <c r="N59" s="11" t="s">
        <v>85</v>
      </c>
      <c r="O59" s="11" t="s">
        <v>85</v>
      </c>
      <c r="P59" s="11" t="s">
        <v>85</v>
      </c>
      <c r="Q59" s="12" t="s">
        <v>85</v>
      </c>
      <c r="R59" s="9"/>
      <c r="S59" s="54" t="str">
        <f>IF(COUNTA(F59:Q59)&lt;=1,"",IF(COUNTIF(F59:Q59,"（＋）")&gt;=1,"（＋）","（－）"))</f>
        <v>（＋）</v>
      </c>
      <c r="T59" s="11" t="str">
        <f>IF(COUNTA(F59:Q59)&lt;=1,"",IF(COUNTIF(F59:Q59,"（－）")&gt;=1,"（－）","（＋）"))</f>
        <v>（＋）</v>
      </c>
      <c r="U59" s="91" t="str">
        <f>IF(COUNTA(F59:Q59)&lt;=0,"",IF(COUNTIF(F59:Q59,"（＋）")&gt;=COUNTIF(F59:Q59,"（－）"),"（＋）","（－）"))</f>
        <v>（＋）</v>
      </c>
      <c r="V59" s="86">
        <f t="shared" si="1"/>
        <v>12</v>
      </c>
    </row>
    <row r="60" spans="1:22" ht="12.75" customHeight="1" x14ac:dyDescent="0.15">
      <c r="A60" s="50">
        <v>55</v>
      </c>
      <c r="B60" s="21" t="s">
        <v>32</v>
      </c>
      <c r="C60" s="10"/>
      <c r="D60" s="10"/>
      <c r="E60" s="76" t="s">
        <v>121</v>
      </c>
      <c r="F60" s="11"/>
      <c r="G60" s="11"/>
      <c r="H60" s="11"/>
      <c r="I60" s="11"/>
      <c r="J60" s="11"/>
      <c r="K60" s="11"/>
      <c r="L60" s="11">
        <v>548</v>
      </c>
      <c r="M60" s="11"/>
      <c r="N60" s="11"/>
      <c r="O60" s="11"/>
      <c r="P60" s="11"/>
      <c r="Q60" s="12"/>
      <c r="R60" s="9"/>
      <c r="S60" s="13" t="str">
        <f t="shared" ref="S60:S61" si="2">IF(COUNTA(F60:Q60)&lt;=1,"",IF(MAXA(F60:Q60)&lt;=0.9,"&lt; 1",MAX(F60:Q60)))</f>
        <v/>
      </c>
      <c r="T60" s="14" t="str">
        <f t="shared" ref="T60:T61" si="3">IF(COUNTA(F60:Q60)&lt;=1,"",IF(MINA(F60:Q60)&lt;=0.9,"&lt; 1",MIN(F60:Q60)))</f>
        <v/>
      </c>
      <c r="U60" s="90">
        <f t="shared" ref="U60:U61" si="4">IF(COUNTA(F60:Q60)&lt;=0,"",IF(AVERAGEA(F60:Q60)&lt;=0.9,"&lt; 1",AVERAGEA(F60:Q60)))</f>
        <v>548</v>
      </c>
      <c r="V60" s="86">
        <f t="shared" si="1"/>
        <v>1</v>
      </c>
    </row>
    <row r="61" spans="1:22" ht="12.75" customHeight="1" x14ac:dyDescent="0.15">
      <c r="A61" s="83">
        <v>56</v>
      </c>
      <c r="B61" s="84" t="s">
        <v>33</v>
      </c>
      <c r="C61" s="16"/>
      <c r="D61" s="16"/>
      <c r="E61" s="85" t="s">
        <v>121</v>
      </c>
      <c r="F61" s="17"/>
      <c r="G61" s="17"/>
      <c r="H61" s="17"/>
      <c r="I61" s="17"/>
      <c r="J61" s="17"/>
      <c r="K61" s="17"/>
      <c r="L61" s="17">
        <v>80</v>
      </c>
      <c r="M61" s="17"/>
      <c r="N61" s="17"/>
      <c r="O61" s="17"/>
      <c r="P61" s="17"/>
      <c r="Q61" s="18"/>
      <c r="R61" s="9"/>
      <c r="S61" s="19" t="str">
        <f t="shared" si="2"/>
        <v/>
      </c>
      <c r="T61" s="20" t="str">
        <f t="shared" si="3"/>
        <v/>
      </c>
      <c r="U61" s="104">
        <f t="shared" si="4"/>
        <v>80</v>
      </c>
      <c r="V61" s="87">
        <f t="shared" si="1"/>
        <v>1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firstPageNumber="93" orientation="landscape" useFirstPageNumber="1" r:id="rId1"/>
  <headerFooter alignWithMargins="0">
    <oddFooter>&amp;C&amp;"ＭＳ Ｐ明朝,標準"－ &amp;P 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11" zoomScaleNormal="100" workbookViewId="0">
      <selection activeCell="L2" sqref="L2:Q61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8</v>
      </c>
      <c r="C1" s="106" t="s">
        <v>9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88</v>
      </c>
      <c r="B2" s="108"/>
      <c r="C2" s="113" t="s">
        <v>90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13</v>
      </c>
      <c r="G4" s="26">
        <v>18</v>
      </c>
      <c r="H4" s="26">
        <v>20</v>
      </c>
      <c r="I4" s="26">
        <v>21</v>
      </c>
      <c r="J4" s="26">
        <v>27</v>
      </c>
      <c r="K4" s="26">
        <v>20</v>
      </c>
      <c r="L4" s="26">
        <v>26</v>
      </c>
      <c r="M4" s="26">
        <v>18</v>
      </c>
      <c r="N4" s="26">
        <v>8</v>
      </c>
      <c r="O4" s="26">
        <v>0</v>
      </c>
      <c r="P4" s="26">
        <v>5</v>
      </c>
      <c r="Q4" s="27">
        <v>7</v>
      </c>
      <c r="R4" s="9"/>
      <c r="S4" s="52">
        <f>MAX(F4:Q4)</f>
        <v>27</v>
      </c>
      <c r="T4" s="53">
        <f>MIN(F4:Q4)</f>
        <v>0</v>
      </c>
      <c r="U4" s="89">
        <f>AVERAGE(F4:Q4)</f>
        <v>15.25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10</v>
      </c>
      <c r="G5" s="26">
        <v>13</v>
      </c>
      <c r="H5" s="26">
        <v>19</v>
      </c>
      <c r="I5" s="26">
        <v>20</v>
      </c>
      <c r="J5" s="26">
        <v>24</v>
      </c>
      <c r="K5" s="26">
        <v>21</v>
      </c>
      <c r="L5" s="26">
        <v>23</v>
      </c>
      <c r="M5" s="26">
        <v>17</v>
      </c>
      <c r="N5" s="26">
        <v>13</v>
      </c>
      <c r="O5" s="26">
        <v>7</v>
      </c>
      <c r="P5" s="26">
        <v>3</v>
      </c>
      <c r="Q5" s="27">
        <v>7</v>
      </c>
      <c r="R5" s="9"/>
      <c r="S5" s="52">
        <f>MAX(F5:Q5)</f>
        <v>24</v>
      </c>
      <c r="T5" s="53">
        <f>MIN(F5:Q5)</f>
        <v>3</v>
      </c>
      <c r="U5" s="89">
        <f>AVERAGE(F5:Q5)</f>
        <v>14.75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0.54</v>
      </c>
      <c r="G16" s="32">
        <v>0.57999999999999996</v>
      </c>
      <c r="H16" s="32">
        <v>0.54</v>
      </c>
      <c r="I16" s="32">
        <v>0.57999999999999996</v>
      </c>
      <c r="J16" s="32">
        <v>0.54</v>
      </c>
      <c r="K16" s="32">
        <v>0.42</v>
      </c>
      <c r="L16" s="32">
        <v>0.41</v>
      </c>
      <c r="M16" s="32">
        <v>0.35</v>
      </c>
      <c r="N16" s="32">
        <v>0.42</v>
      </c>
      <c r="O16" s="32">
        <v>0.44</v>
      </c>
      <c r="P16" s="32">
        <v>0.56999999999999995</v>
      </c>
      <c r="Q16" s="33">
        <v>0.56999999999999995</v>
      </c>
      <c r="R16" s="9"/>
      <c r="S16" s="59">
        <f>IF(COUNTA(F16:Q16)&lt;=1,"",IF(MAXA(F16:Q16)&lt;=0.019,"&lt; 0.02",MAX(F16:Q16)))</f>
        <v>0.57999999999999996</v>
      </c>
      <c r="T16" s="60">
        <f>IF(COUNTA(F16:Q16)&lt;=1,"",IF(MINA(F16:Q16)&lt;=0.019,"&lt; 0.02",MIN(F16:Q16)))</f>
        <v>0.35</v>
      </c>
      <c r="U16" s="94">
        <f>IF(COUNTA(F16:Q16)&lt;=0,"",IF(AVERAGEA(F16:Q16)&lt;=0.019,"&lt; 0.02",AVERAGEA(F16:Q16)))</f>
        <v>0.49666666666666681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>
        <v>7.0000000000000007E-2</v>
      </c>
      <c r="G26" s="32">
        <v>0.09</v>
      </c>
      <c r="H26" s="32">
        <v>0.09</v>
      </c>
      <c r="I26" s="32">
        <v>0.11</v>
      </c>
      <c r="J26" s="32">
        <v>0.19</v>
      </c>
      <c r="K26" s="32">
        <v>0.11</v>
      </c>
      <c r="L26" s="32">
        <v>0.14000000000000001</v>
      </c>
      <c r="M26" s="32">
        <v>0.11</v>
      </c>
      <c r="N26" s="32">
        <v>0.09</v>
      </c>
      <c r="O26" s="32">
        <v>7.0000000000000007E-2</v>
      </c>
      <c r="P26" s="32">
        <v>7.0000000000000007E-2</v>
      </c>
      <c r="Q26" s="33">
        <v>0.08</v>
      </c>
      <c r="R26" s="9"/>
      <c r="S26" s="59">
        <f>IF(COUNTA(F26:Q26)&lt;=1,"",IF(MAXA(F26:Q26)&lt;=0.059,"&lt; 0.06",MAX(F26:Q26)))</f>
        <v>0.19</v>
      </c>
      <c r="T26" s="60">
        <f>IF(COUNTA(F26:Q26)&lt;=1,"",IF(MINA(F26:Q26)&lt;=0.059,"&lt; 0.06",MIN(F26:Q26)))</f>
        <v>7.0000000000000007E-2</v>
      </c>
      <c r="U26" s="94">
        <f>IF(COUNTA(F26:Q26)&lt;=0,"",IF(AVERAGEA(F26:Q26)&lt;=0.059,"&lt; 0.06",AVERAGEA(F26:Q26)))</f>
        <v>0.10166666666666668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8.0000000000000002E-3</v>
      </c>
      <c r="H28" s="28"/>
      <c r="I28" s="28"/>
      <c r="J28" s="28">
        <v>1.4999999999999999E-2</v>
      </c>
      <c r="K28" s="28"/>
      <c r="L28" s="28"/>
      <c r="M28" s="28">
        <v>8.9999999999999993E-3</v>
      </c>
      <c r="N28" s="28"/>
      <c r="O28" s="28"/>
      <c r="P28" s="28">
        <v>2E-3</v>
      </c>
      <c r="Q28" s="29"/>
      <c r="R28" s="9"/>
      <c r="S28" s="55">
        <f>IF(COUNTA(F28:Q28)&lt;=1,"",IF(MAXA(F28:Q28)&lt;=0.0009,"&lt; 0.001",MAX(F28:Q28)))</f>
        <v>1.4999999999999999E-2</v>
      </c>
      <c r="T28" s="56">
        <f>IF(COUNTA(F28:Q28)&lt;=1,"",IF(MINA(F28:Q28)&lt;=0.0009,"&lt; 0.001",MIN(F28:Q28)))</f>
        <v>2E-3</v>
      </c>
      <c r="U28" s="92">
        <f>IF(COUNTA(F28:Q28)&lt;=0,"",IF(AVERAGEA(F28:Q28)&lt;=0.0009,"&lt; 0.001",ROUND((AVERAGEA(F28:Q28)),3)))</f>
        <v>8.9999999999999993E-3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6.0000000000000001E-3</v>
      </c>
      <c r="H29" s="28"/>
      <c r="I29" s="28"/>
      <c r="J29" s="28" t="s">
        <v>143</v>
      </c>
      <c r="K29" s="28"/>
      <c r="L29" s="28"/>
      <c r="M29" s="28" t="s">
        <v>143</v>
      </c>
      <c r="N29" s="28"/>
      <c r="O29" s="28"/>
      <c r="P29" s="28" t="s">
        <v>143</v>
      </c>
      <c r="Q29" s="29"/>
      <c r="R29" s="9"/>
      <c r="S29" s="55">
        <f>IF(COUNTA(F29:Q29)&lt;=1,"",IF(MAXA(F29:Q29)&lt;=0.0029,"&lt; 0.003",MAX(F29:Q29)))</f>
        <v>6.0000000000000001E-3</v>
      </c>
      <c r="T29" s="56" t="str">
        <f>IF(COUNTA(F29:Q29)&lt;=1,"",IF(MINA(F29:Q29)&lt;=0.0029,"&lt; 0.003",MIN(F29:Q29)))</f>
        <v>&lt; 0.003</v>
      </c>
      <c r="U29" s="92" t="str">
        <f>IF(COUNTA(F29:Q29)&lt;=0,"",IF(AVERAGEA(F29:Q29)&lt;=0.0029,"&lt; 0.003",AVERAGEA(F29:Q29)))</f>
        <v>&lt; 0.003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 t="s">
        <v>141</v>
      </c>
      <c r="K30" s="28"/>
      <c r="L30" s="28"/>
      <c r="M30" s="28">
        <v>1E-3</v>
      </c>
      <c r="N30" s="28"/>
      <c r="O30" s="28"/>
      <c r="P30" s="28" t="s">
        <v>141</v>
      </c>
      <c r="Q30" s="29"/>
      <c r="R30" s="9"/>
      <c r="S30" s="55">
        <f>IF(COUNTA(F30:Q30)&lt;=1,"",IF(MAXA(F30:Q30)&lt;=0.0009,"&lt; 0.001",MAX(F30:Q30)))</f>
        <v>1E-3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1.0999999999999999E-2</v>
      </c>
      <c r="H32" s="28"/>
      <c r="I32" s="28"/>
      <c r="J32" s="28">
        <v>0.02</v>
      </c>
      <c r="K32" s="28"/>
      <c r="L32" s="28"/>
      <c r="M32" s="28">
        <v>1.4E-2</v>
      </c>
      <c r="N32" s="28"/>
      <c r="O32" s="28"/>
      <c r="P32" s="28">
        <v>4.0000000000000001E-3</v>
      </c>
      <c r="Q32" s="29"/>
      <c r="R32" s="9"/>
      <c r="S32" s="55">
        <f>IF(COUNTA(F32:Q32)&lt;=1,"",IF(MAXA(F32:Q32)&lt;=0.0009,"&lt; 0.001",MAX(F32:Q32)))</f>
        <v>0.02</v>
      </c>
      <c r="T32" s="56">
        <f>IF(COUNTA(F32:Q32)&lt;=1,"",IF(MINA(F32:Q32)&lt;=0.0009,"&lt; 0.001",MIN(F32:Q32)))</f>
        <v>4.0000000000000001E-3</v>
      </c>
      <c r="U32" s="92">
        <f>IF(COUNTA(F32:Q32)&lt;=0,"",IF(AVERAGEA(F32:Q32)&lt;=0.0009,"&lt; 0.001",ROUND((AVERAGEA(F32:Q32)),3)))</f>
        <v>1.2E-2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6.0000000000000001E-3</v>
      </c>
      <c r="H33" s="28"/>
      <c r="I33" s="28"/>
      <c r="J33" s="28">
        <v>1.2999999999999999E-2</v>
      </c>
      <c r="K33" s="28"/>
      <c r="L33" s="28"/>
      <c r="M33" s="28">
        <v>6.0000000000000001E-3</v>
      </c>
      <c r="N33" s="28"/>
      <c r="O33" s="28"/>
      <c r="P33" s="28" t="s">
        <v>143</v>
      </c>
      <c r="Q33" s="29"/>
      <c r="R33" s="9"/>
      <c r="S33" s="55">
        <f>IF(COUNTA(F33:Q33)&lt;=1,"",IF(MAXA(F33:Q33)&lt;=0.0029,"&lt; 0.003",MAX(F33:Q33)))</f>
        <v>1.2999999999999999E-2</v>
      </c>
      <c r="T33" s="56" t="str">
        <f>IF(COUNTA(F33:Q33)&lt;=1,"",IF(MINA(F33:Q33)&lt;=0.0029,"&lt; 0.003",MIN(F33:Q33)))</f>
        <v>&lt; 0.003</v>
      </c>
      <c r="U33" s="92">
        <f>IF(COUNTA(F33:Q33)&lt;=0,"",IF(AVERAGEA(F33:Q33)&lt;=0.0029,"&lt; 0.003",AVERAGEA(F33:Q33)))</f>
        <v>6.2500000000000003E-3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3.0000000000000001E-3</v>
      </c>
      <c r="H34" s="28"/>
      <c r="I34" s="28"/>
      <c r="J34" s="28">
        <v>5.0000000000000001E-3</v>
      </c>
      <c r="K34" s="28"/>
      <c r="L34" s="28"/>
      <c r="M34" s="28">
        <v>4.0000000000000001E-3</v>
      </c>
      <c r="N34" s="28"/>
      <c r="O34" s="28"/>
      <c r="P34" s="28">
        <v>2E-3</v>
      </c>
      <c r="Q34" s="29"/>
      <c r="R34" s="9"/>
      <c r="S34" s="55">
        <f>IF(COUNTA(F34:Q34)&lt;=1,"",IF(MAXA(F34:Q34)&lt;=0.0009,"&lt; 0.001",MAX(F34:Q34)))</f>
        <v>5.0000000000000001E-3</v>
      </c>
      <c r="T34" s="56">
        <f>IF(COUNTA(F34:Q34)&lt;=1,"",IF(MINA(F34:Q34)&lt;=0.0009,"&lt; 0.001",MIN(F34:Q34)))</f>
        <v>2E-3</v>
      </c>
      <c r="U34" s="92">
        <f>IF(COUNTA(F34:Q34)&lt;=0,"",IF(AVERAGEA(F34:Q34)&lt;=0.0009,"&lt; 0.001",ROUND((AVERAGEA(F34:Q34)),3)))</f>
        <v>4.0000000000000001E-3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 t="s">
        <v>145</v>
      </c>
      <c r="K38" s="32"/>
      <c r="L38" s="32"/>
      <c r="M38" s="32" t="s">
        <v>145</v>
      </c>
      <c r="N38" s="32"/>
      <c r="O38" s="32"/>
      <c r="P38" s="32" t="s">
        <v>145</v>
      </c>
      <c r="Q38" s="33"/>
      <c r="R38" s="9"/>
      <c r="S38" s="59" t="str">
        <f>IF(COUNTA(F38:Q38)&lt;=1,"",IF(MAXA(F38:Q38)&lt;=0.019,"&lt; 0.02",MAX(F38:Q38)))</f>
        <v>&lt; 0.02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 t="s">
        <v>127</v>
      </c>
      <c r="G39" s="32" t="s">
        <v>127</v>
      </c>
      <c r="H39" s="32" t="s">
        <v>127</v>
      </c>
      <c r="I39" s="32" t="s">
        <v>127</v>
      </c>
      <c r="J39" s="32" t="s">
        <v>127</v>
      </c>
      <c r="K39" s="32" t="s">
        <v>127</v>
      </c>
      <c r="L39" s="32" t="s">
        <v>127</v>
      </c>
      <c r="M39" s="32" t="s">
        <v>127</v>
      </c>
      <c r="N39" s="32" t="s">
        <v>127</v>
      </c>
      <c r="O39" s="32" t="s">
        <v>127</v>
      </c>
      <c r="P39" s="32" t="s">
        <v>127</v>
      </c>
      <c r="Q39" s="33" t="s">
        <v>127</v>
      </c>
      <c r="R39" s="9"/>
      <c r="S39" s="59" t="str">
        <f>IF(COUNTA(F39:Q39)&lt;=1,"",IF(MAXA(F39:Q39)&lt;=0.009,"&lt; 0.01",MAX(F39:Q39)))</f>
        <v>&lt; 0.01</v>
      </c>
      <c r="T39" s="60" t="str">
        <f>IF(COUNTA(F39:Q39)&lt;=1,"",IF(MINA(F39:Q39)&lt;=0.009,"&lt; 0.01",MIN(F39:Q39)))</f>
        <v>&lt; 0.01</v>
      </c>
      <c r="U39" s="94" t="str">
        <f>IF(COUNTA(F39:Q39)&lt;=0,"",IF(AVERAGEA(F39:Q39)&lt;=0.009,"&lt; 0.01",AVERAGEA(F39:Q39)))</f>
        <v>&lt; 0.01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5.6</v>
      </c>
      <c r="H41" s="38"/>
      <c r="I41" s="38"/>
      <c r="J41" s="38">
        <v>6</v>
      </c>
      <c r="K41" s="38"/>
      <c r="L41" s="38"/>
      <c r="M41" s="38">
        <v>5.5</v>
      </c>
      <c r="N41" s="38"/>
      <c r="O41" s="38"/>
      <c r="P41" s="38">
        <v>5.6</v>
      </c>
      <c r="Q41" s="39"/>
      <c r="R41" s="9"/>
      <c r="S41" s="65">
        <f>IF(COUNTA(F41:Q41)&lt;=1,"",IF(MAXA(F41:Q41)&lt;=0.019,"&lt; 0.02",MAX(F41:Q41)))</f>
        <v>6</v>
      </c>
      <c r="T41" s="66">
        <f>IF(COUNTA(F41:Q41)&lt;=1,"",IF(MINA(F41:Q41)&lt;=0.019,"&lt; 0.02",MIN(F41:Q41)))</f>
        <v>5.5</v>
      </c>
      <c r="U41" s="97">
        <f>IF(COUNTA(F41:Q41)&lt;=0,"",IF(AVERAGEA(F41:Q41)&lt;=0.019,"&lt; 0.02",AVERAGEA(F41:Q41)))</f>
        <v>5.6750000000000007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6</v>
      </c>
      <c r="G43" s="38">
        <v>6.1</v>
      </c>
      <c r="H43" s="38">
        <v>6.2</v>
      </c>
      <c r="I43" s="38">
        <v>7</v>
      </c>
      <c r="J43" s="38">
        <v>6.7</v>
      </c>
      <c r="K43" s="38">
        <v>6.8</v>
      </c>
      <c r="L43" s="38">
        <v>7.2</v>
      </c>
      <c r="M43" s="38">
        <v>6.6</v>
      </c>
      <c r="N43" s="38">
        <v>6.2</v>
      </c>
      <c r="O43" s="38">
        <v>5.8</v>
      </c>
      <c r="P43" s="38">
        <v>6.8</v>
      </c>
      <c r="Q43" s="39">
        <v>6.9</v>
      </c>
      <c r="R43" s="9"/>
      <c r="S43" s="65">
        <f>IF(COUNTA(F43:Q43)&lt;=1,"",IF(MAXA(F43:Q43)&lt;=0.009,"&lt; 0.01",MAX(F43:Q43)))</f>
        <v>7.2</v>
      </c>
      <c r="T43" s="66">
        <f>IF(COUNTA(F43:Q43)&lt;=1,"",IF(MINA(F43:Q43)&lt;=0.009,"&lt; 0.01",MIN(F43:Q43)))</f>
        <v>5.8</v>
      </c>
      <c r="U43" s="97">
        <f>IF(COUNTA(F43:Q43)&lt;=0,"",IF(AVERAGEA(F43:Q43)&lt;=0.009,"&lt; 0.01",AVERAGEA(F43:Q43)))</f>
        <v>6.5250000000000012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15</v>
      </c>
      <c r="H44" s="11"/>
      <c r="I44" s="11"/>
      <c r="J44" s="11">
        <v>17</v>
      </c>
      <c r="K44" s="11"/>
      <c r="L44" s="11"/>
      <c r="M44" s="11">
        <v>15</v>
      </c>
      <c r="N44" s="11"/>
      <c r="O44" s="11"/>
      <c r="P44" s="11">
        <v>15</v>
      </c>
      <c r="Q44" s="12"/>
      <c r="R44" s="9"/>
      <c r="S44" s="54">
        <f>IF(COUNTA(F44:Q44)&lt;=1,"",MAX(F44:Q44))</f>
        <v>17</v>
      </c>
      <c r="T44" s="11">
        <f>IF(COUNTA(F44:Q44)&lt;=1,"",MIN(F44:Q44))</f>
        <v>15</v>
      </c>
      <c r="U44" s="98">
        <f>IF(COUNTA(F44:Q44)&lt;=0,"",ROUND(AVERAGEA(F44:Q44),0))</f>
        <v>16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>
        <v>57</v>
      </c>
      <c r="H45" s="11"/>
      <c r="I45" s="11"/>
      <c r="J45" s="11">
        <v>41</v>
      </c>
      <c r="K45" s="11"/>
      <c r="L45" s="11"/>
      <c r="M45" s="11">
        <v>34</v>
      </c>
      <c r="N45" s="11"/>
      <c r="O45" s="11"/>
      <c r="P45" s="11">
        <v>34</v>
      </c>
      <c r="Q45" s="12"/>
      <c r="R45" s="9"/>
      <c r="S45" s="54">
        <f>IF(COUNTA(F45:Q45)&lt;=1,"",MAX(F45:Q45))</f>
        <v>57</v>
      </c>
      <c r="T45" s="11">
        <f>IF(COUNTA(F45:Q45)&lt;=1,"",MIN(F45:Q45))</f>
        <v>34</v>
      </c>
      <c r="U45" s="98">
        <f>IF(COUNTA(F45:Q45)&lt;=0,"",ROUND(AVERAGEA(F45:Q45),0))</f>
        <v>42</v>
      </c>
      <c r="V45" s="86">
        <f t="shared" si="0"/>
        <v>4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 t="s">
        <v>150</v>
      </c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3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 t="s">
        <v>150</v>
      </c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3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0.3</v>
      </c>
      <c r="G51" s="38">
        <v>0.4</v>
      </c>
      <c r="H51" s="38">
        <v>0.4</v>
      </c>
      <c r="I51" s="38">
        <v>0.6</v>
      </c>
      <c r="J51" s="38">
        <v>0.6</v>
      </c>
      <c r="K51" s="38">
        <v>0.4</v>
      </c>
      <c r="L51" s="38">
        <v>0.6</v>
      </c>
      <c r="M51" s="38">
        <v>0.3</v>
      </c>
      <c r="N51" s="38">
        <v>0.3</v>
      </c>
      <c r="O51" s="38" t="s">
        <v>130</v>
      </c>
      <c r="P51" s="38" t="s">
        <v>130</v>
      </c>
      <c r="Q51" s="39" t="s">
        <v>130</v>
      </c>
      <c r="R51" s="9"/>
      <c r="S51" s="65">
        <f>IF(COUNTA(F51:Q51)&lt;=1,"",IF(MAXA(F51:Q51)&lt;=0.29,"&lt; 0.3",MAX(F51:Q51)))</f>
        <v>0.6</v>
      </c>
      <c r="T51" s="66" t="str">
        <f>IF(COUNTA(F51:Q51)&lt;=1,"",IF(MINA(F51:Q51)&lt;=0.29,"&lt; 0.3",MIN(F51:Q51)))</f>
        <v>&lt; 0.3</v>
      </c>
      <c r="U51" s="97">
        <f>IF(COUNTA(F51:Q51)&lt;=0,"",IF(AVERAGEA(F51:Q51)&lt;=0.29,"&lt; 0.3",AVERAGEA(F51:Q51)))</f>
        <v>0.32500000000000001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</v>
      </c>
      <c r="G52" s="32">
        <v>7.04</v>
      </c>
      <c r="H52" s="32">
        <v>7.12</v>
      </c>
      <c r="I52" s="32">
        <v>7.07</v>
      </c>
      <c r="J52" s="32">
        <v>7.09</v>
      </c>
      <c r="K52" s="32">
        <v>7.1</v>
      </c>
      <c r="L52" s="32">
        <v>6.98</v>
      </c>
      <c r="M52" s="32">
        <v>6.9</v>
      </c>
      <c r="N52" s="32">
        <v>6.91</v>
      </c>
      <c r="O52" s="32">
        <v>6.82</v>
      </c>
      <c r="P52" s="32">
        <v>6.88</v>
      </c>
      <c r="Q52" s="33">
        <v>6.94</v>
      </c>
      <c r="R52" s="9"/>
      <c r="S52" s="59">
        <f>IF(COUNTA(F52:Q52)&lt;=1,"",MAX(F52:Q52))</f>
        <v>7.12</v>
      </c>
      <c r="T52" s="60">
        <f>IF(COUNTA(F52:Q52)&lt;=1,"",MIN(F52:Q52))</f>
        <v>6.82</v>
      </c>
      <c r="U52" s="94">
        <f>IF(COUNTA(F52:Q52)&lt;=0,"",ROUND(AVERAGEA(F52:Q52),2))</f>
        <v>6.99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0.1</v>
      </c>
      <c r="G57" s="38">
        <v>0.1</v>
      </c>
      <c r="H57" s="38">
        <v>0.1</v>
      </c>
      <c r="I57" s="38">
        <v>0.1</v>
      </c>
      <c r="J57" s="38">
        <v>0.1</v>
      </c>
      <c r="K57" s="38">
        <v>0.1</v>
      </c>
      <c r="L57" s="38">
        <v>0.1</v>
      </c>
      <c r="M57" s="38">
        <v>0.1</v>
      </c>
      <c r="N57" s="38">
        <v>0.1</v>
      </c>
      <c r="O57" s="38">
        <v>0.1</v>
      </c>
      <c r="P57" s="38">
        <v>0.1</v>
      </c>
      <c r="Q57" s="39">
        <v>0.1</v>
      </c>
      <c r="R57" s="9"/>
      <c r="S57" s="65">
        <f>IF(COUNTA(F57:Q57)&lt;=1,"",IF(MAXA(F57:Q57)&lt;=0.09,"&lt; 0.1",MAX(F57:Q57)))</f>
        <v>0.1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9.9999999999999992E-2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 t="s">
        <v>124</v>
      </c>
      <c r="G58" s="32" t="s">
        <v>124</v>
      </c>
      <c r="H58" s="32" t="s">
        <v>124</v>
      </c>
      <c r="I58" s="32" t="s">
        <v>124</v>
      </c>
      <c r="J58" s="32" t="s">
        <v>124</v>
      </c>
      <c r="K58" s="32" t="s">
        <v>124</v>
      </c>
      <c r="L58" s="32" t="s">
        <v>124</v>
      </c>
      <c r="M58" s="32" t="s">
        <v>124</v>
      </c>
      <c r="N58" s="32" t="s">
        <v>124</v>
      </c>
      <c r="O58" s="32" t="s">
        <v>124</v>
      </c>
      <c r="P58" s="32" t="s">
        <v>124</v>
      </c>
      <c r="Q58" s="33" t="s">
        <v>124</v>
      </c>
      <c r="R58" s="9"/>
      <c r="S58" s="59" t="str">
        <f>IF(COUNTA(F58:Q58)&lt;=1,"",IF(MAXA(F58:Q58)&lt;=0.049,"&lt; 0.05",MAX(F58:Q58)))</f>
        <v>&lt; 0.05</v>
      </c>
      <c r="T58" s="60" t="str">
        <f>IF(COUNTA(F58:Q58)&lt;=1,"",IF(MINA(F58:Q58)&lt;=0.049,"&lt; 0.05",MIN(F58:Q58)))</f>
        <v>&lt; 0.05</v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12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9"/>
      <c r="S59" s="13" t="str">
        <f>IF(COUNTA(F59:Q59)&lt;=1,"",MAXA(F59:Q59))</f>
        <v/>
      </c>
      <c r="T59" s="14" t="str">
        <f>IF(COUNTA(F59:Q59)&lt;=1,"",MINA(F59:Q59))</f>
        <v/>
      </c>
      <c r="U59" s="90" t="str">
        <f>IF(COUNTA(F59:Q59)&lt;=0,"",ROUND(AVERAGEA(F59:Q59),0))</f>
        <v/>
      </c>
      <c r="V59" s="86" t="str">
        <f t="shared" si="1"/>
        <v/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9" orientation="portrait" r:id="rId1"/>
  <headerFooter alignWithMargins="0">
    <oddFooter>&amp;C&amp;"ＭＳ Ｐ明朝,標準"－ &amp;P 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Normal="100" workbookViewId="0">
      <selection activeCell="G12" sqref="G12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7" t="s">
        <v>6</v>
      </c>
      <c r="C1" s="106" t="s">
        <v>7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87</v>
      </c>
      <c r="B2" s="108"/>
      <c r="C2" s="113" t="s">
        <v>89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0</v>
      </c>
      <c r="F4" s="26">
        <v>11</v>
      </c>
      <c r="G4" s="26">
        <v>17</v>
      </c>
      <c r="H4" s="26">
        <v>19</v>
      </c>
      <c r="I4" s="26">
        <v>19</v>
      </c>
      <c r="J4" s="26">
        <v>26</v>
      </c>
      <c r="K4" s="26">
        <v>19</v>
      </c>
      <c r="L4" s="26">
        <v>24</v>
      </c>
      <c r="M4" s="26">
        <v>16</v>
      </c>
      <c r="N4" s="26">
        <v>6</v>
      </c>
      <c r="O4" s="26">
        <v>0</v>
      </c>
      <c r="P4" s="26">
        <v>1</v>
      </c>
      <c r="Q4" s="27">
        <v>5</v>
      </c>
      <c r="R4" s="9"/>
      <c r="S4" s="52">
        <f>MAX(F4:Q4)</f>
        <v>26</v>
      </c>
      <c r="T4" s="53">
        <f>MIN(F4:Q4)</f>
        <v>0</v>
      </c>
      <c r="U4" s="89">
        <f>AVERAGE(F4:Q4)</f>
        <v>13.583333333333334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0</v>
      </c>
      <c r="F5" s="26">
        <v>10</v>
      </c>
      <c r="G5" s="26">
        <v>12</v>
      </c>
      <c r="H5" s="26">
        <v>16</v>
      </c>
      <c r="I5" s="26">
        <v>16</v>
      </c>
      <c r="J5" s="26">
        <v>18</v>
      </c>
      <c r="K5" s="26">
        <v>17</v>
      </c>
      <c r="L5" s="26">
        <v>18</v>
      </c>
      <c r="M5" s="26">
        <v>9</v>
      </c>
      <c r="N5" s="26">
        <v>5</v>
      </c>
      <c r="O5" s="26">
        <v>3</v>
      </c>
      <c r="P5" s="26">
        <v>2</v>
      </c>
      <c r="Q5" s="27">
        <v>4</v>
      </c>
      <c r="R5" s="9"/>
      <c r="S5" s="52">
        <f>MAX(F5:Q5)</f>
        <v>18</v>
      </c>
      <c r="T5" s="53">
        <f>MIN(F5:Q5)</f>
        <v>2</v>
      </c>
      <c r="U5" s="89">
        <f>AVERAGE(F5:Q5)</f>
        <v>10.833333333333334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3</v>
      </c>
      <c r="G6" s="14">
        <v>14</v>
      </c>
      <c r="H6" s="14">
        <v>12</v>
      </c>
      <c r="I6" s="14">
        <v>46</v>
      </c>
      <c r="J6" s="14">
        <v>52</v>
      </c>
      <c r="K6" s="14">
        <v>104</v>
      </c>
      <c r="L6" s="14">
        <v>56</v>
      </c>
      <c r="M6" s="14">
        <v>12</v>
      </c>
      <c r="N6" s="14">
        <v>15</v>
      </c>
      <c r="O6" s="14">
        <v>8</v>
      </c>
      <c r="P6" s="14">
        <v>5</v>
      </c>
      <c r="Q6" s="15">
        <v>10</v>
      </c>
      <c r="R6" s="9"/>
      <c r="S6" s="13">
        <f>IF(COUNTA(F6:Q6)&lt;=1,"",MAXA(F6:Q6))</f>
        <v>104</v>
      </c>
      <c r="T6" s="14">
        <f>IF(COUNTA(F6:Q6)&lt;=1,"",MINA(F6:Q6))</f>
        <v>3</v>
      </c>
      <c r="U6" s="90">
        <f>IF(COUNTA(F6:Q6)&lt;=0,"",ROUND(AVERAGEA(F6:Q6),0))</f>
        <v>28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85</v>
      </c>
      <c r="G7" s="11" t="s">
        <v>85</v>
      </c>
      <c r="H7" s="11" t="s">
        <v>85</v>
      </c>
      <c r="I7" s="11" t="s">
        <v>85</v>
      </c>
      <c r="J7" s="11" t="s">
        <v>85</v>
      </c>
      <c r="K7" s="11" t="s">
        <v>85</v>
      </c>
      <c r="L7" s="11" t="s">
        <v>85</v>
      </c>
      <c r="M7" s="11" t="s">
        <v>85</v>
      </c>
      <c r="N7" s="11" t="s">
        <v>85</v>
      </c>
      <c r="O7" s="11" t="s">
        <v>86</v>
      </c>
      <c r="P7" s="11" t="s">
        <v>86</v>
      </c>
      <c r="Q7" s="12" t="s">
        <v>85</v>
      </c>
      <c r="R7" s="9"/>
      <c r="S7" s="54" t="str">
        <f>IF(COUNTA(F7:Q7)&lt;=1,"",IF(COUNTIF(F7:Q7,"（＋）")&gt;=1,"（＋）","（－）"))</f>
        <v>（＋）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（＋）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/>
      <c r="H15" s="28"/>
      <c r="I15" s="28"/>
      <c r="J15" s="28" t="s">
        <v>141</v>
      </c>
      <c r="K15" s="28"/>
      <c r="L15" s="28"/>
      <c r="M15" s="28"/>
      <c r="N15" s="28"/>
      <c r="O15" s="28"/>
      <c r="P15" s="28"/>
      <c r="Q15" s="29"/>
      <c r="R15" s="9"/>
      <c r="S15" s="55" t="str">
        <f>IF(COUNTA(F15:Q15)&lt;=1,"",IF(MAXA(F15:Q15)&lt;=0.0009,"&lt; 0.001",MAX(F15:Q15)))</f>
        <v/>
      </c>
      <c r="T15" s="56" t="str">
        <f>IF(COUNTA(F15:Q15)&lt;=1,"",IF(MINA(F15:Q15)&lt;=0.0009,"&lt; 0.001",MIN(F15:Q15)))</f>
        <v/>
      </c>
      <c r="U15" s="92" t="str">
        <f>IF(COUNTA(F15:Q15)&lt;=0,"",IF(AVERAGEA(F15:Q15)&lt;=0.0009,"&lt; 0.001",AVERAGEA(F15:Q15)))</f>
        <v>&lt; 0.001</v>
      </c>
      <c r="V15" s="86">
        <f t="shared" si="0"/>
        <v>1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0.16</v>
      </c>
      <c r="G16" s="32">
        <v>0.17</v>
      </c>
      <c r="H16" s="32">
        <v>0.21</v>
      </c>
      <c r="I16" s="32">
        <v>0.21</v>
      </c>
      <c r="J16" s="32">
        <v>0.2</v>
      </c>
      <c r="K16" s="32">
        <v>0.18</v>
      </c>
      <c r="L16" s="32">
        <v>0.19</v>
      </c>
      <c r="M16" s="32">
        <v>0.15</v>
      </c>
      <c r="N16" s="32">
        <v>0.22</v>
      </c>
      <c r="O16" s="32">
        <v>0.19</v>
      </c>
      <c r="P16" s="32">
        <v>0.2</v>
      </c>
      <c r="Q16" s="33">
        <v>0.22</v>
      </c>
      <c r="R16" s="9"/>
      <c r="S16" s="59">
        <f>IF(COUNTA(F16:Q16)&lt;=1,"",IF(MAXA(F16:Q16)&lt;=0.019,"&lt; 0.02",MAX(F16:Q16)))</f>
        <v>0.22</v>
      </c>
      <c r="T16" s="60">
        <f>IF(COUNTA(F16:Q16)&lt;=1,"",IF(MINA(F16:Q16)&lt;=0.019,"&lt; 0.02",MIN(F16:Q16)))</f>
        <v>0.15</v>
      </c>
      <c r="U16" s="94">
        <f>IF(COUNTA(F16:Q16)&lt;=0,"",IF(AVERAGEA(F16:Q16)&lt;=0.019,"&lt; 0.02",AVERAGEA(F16:Q16)))</f>
        <v>0.19166666666666665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/>
      <c r="H19" s="36"/>
      <c r="I19" s="36"/>
      <c r="J19" s="36" t="s">
        <v>140</v>
      </c>
      <c r="K19" s="36"/>
      <c r="L19" s="36"/>
      <c r="M19" s="36"/>
      <c r="N19" s="36"/>
      <c r="O19" s="36"/>
      <c r="P19" s="36"/>
      <c r="Q19" s="37"/>
      <c r="R19" s="9"/>
      <c r="S19" s="63" t="str">
        <f>IF(COUNTA(F19:Q19)&lt;=1,"",IF(MAXA(F19:Q19)&lt;=0.00019,"&lt; 0.0002",MAX(F19:Q19)))</f>
        <v/>
      </c>
      <c r="T19" s="64" t="str">
        <f>IF(COUNTA(F19:Q19)&lt;=1,"",IF(MINA(F19:Q19)&lt;=0.00019,"&lt; 0.0002",MIN(F19:Q19)))</f>
        <v/>
      </c>
      <c r="U19" s="96" t="str">
        <f>IF(COUNTA(F19:Q19)&lt;=0,"",IF(AVERAGEA(F19:Q19)&lt;=0.00019,"&lt; 0.0002",AVERAGEA(F19:Q19)))</f>
        <v>&lt; 0.0002</v>
      </c>
      <c r="V19" s="86">
        <f t="shared" si="0"/>
        <v>1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7" t="s">
        <v>44</v>
      </c>
      <c r="C21" s="118"/>
      <c r="D21" s="118"/>
      <c r="E21" s="81" t="s">
        <v>103</v>
      </c>
      <c r="F21" s="28"/>
      <c r="G21" s="28"/>
      <c r="H21" s="28"/>
      <c r="I21" s="28"/>
      <c r="J21" s="28" t="s">
        <v>123</v>
      </c>
      <c r="K21" s="28"/>
      <c r="L21" s="28"/>
      <c r="M21" s="28"/>
      <c r="N21" s="28"/>
      <c r="O21" s="28"/>
      <c r="P21" s="28"/>
      <c r="Q21" s="29"/>
      <c r="R21" s="9"/>
      <c r="S21" s="55" t="str">
        <f>IF(COUNTA(F21:Q21)&lt;=1,"",IF(MAXA(F21:Q21)&lt;=0.0039,"&lt; 0.004",MAX(F21:Q21)))</f>
        <v/>
      </c>
      <c r="T21" s="56" t="str">
        <f>IF(COUNTA(F21:Q21)&lt;=1,"",IF(MINA(F21:Q21)&lt;=0.0039,"&lt; 0.004",MIN(F21:Q21)))</f>
        <v/>
      </c>
      <c r="U21" s="92" t="str">
        <f>IF(COUNTA(F21:Q21)&lt;=0,"",IF(AVERAGEA(F21:Q21)&lt;=0.0039,"&lt; 0.004",AVERAGEA(F21:Q21)))</f>
        <v>&lt; 0.004</v>
      </c>
      <c r="V21" s="86">
        <f t="shared" si="0"/>
        <v>1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/>
      <c r="H22" s="28"/>
      <c r="I22" s="28"/>
      <c r="J22" s="28" t="s">
        <v>142</v>
      </c>
      <c r="K22" s="28"/>
      <c r="L22" s="28"/>
      <c r="M22" s="28"/>
      <c r="N22" s="28"/>
      <c r="O22" s="28"/>
      <c r="P22" s="28"/>
      <c r="Q22" s="29"/>
      <c r="R22" s="9"/>
      <c r="S22" s="55" t="str">
        <f>IF(COUNTA(F22:Q22)&lt;=1,"",IF(MAXA(F22:Q22)&lt;=0.0019,"&lt; 0.002",MAX(F22:Q22)))</f>
        <v/>
      </c>
      <c r="T22" s="56" t="str">
        <f>IF(COUNTA(F22:Q22)&lt;=1,"",IF(MINA(F22:Q22)&lt;=0.0019,"&lt; 0.002",MIN(F22:Q22)))</f>
        <v/>
      </c>
      <c r="U22" s="92" t="str">
        <f>IF(COUNTA(F22:Q22)&lt;=0,"",IF(AVERAGEA(F22:Q22)&lt;=0.0019,"&lt; 0.002",AVERAGEA(F22:Q22)))</f>
        <v>&lt; 0.002</v>
      </c>
      <c r="V22" s="86">
        <f t="shared" si="0"/>
        <v>1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/>
      <c r="H23" s="28"/>
      <c r="I23" s="28"/>
      <c r="J23" s="28" t="s">
        <v>141</v>
      </c>
      <c r="K23" s="28"/>
      <c r="L23" s="28"/>
      <c r="M23" s="28"/>
      <c r="N23" s="28"/>
      <c r="O23" s="28"/>
      <c r="P23" s="28"/>
      <c r="Q23" s="29"/>
      <c r="R23" s="9"/>
      <c r="S23" s="55" t="str">
        <f>IF(COUNTA(F23:Q23)&lt;=1,"",IF(MAXA(F23:Q23)&lt;=0.0009,"&lt; 0.001",MAX(F23:Q23)))</f>
        <v/>
      </c>
      <c r="T23" s="56" t="str">
        <f>IF(COUNTA(F23:Q23)&lt;=1,"",IF(MINA(F23:Q23)&lt;=0.0009,"&lt; 0.001",MIN(F23:Q23)))</f>
        <v/>
      </c>
      <c r="U23" s="92" t="str">
        <f>IF(COUNTA(F23:Q23)&lt;=0,"",IF(AVERAGEA(F23:Q23)&lt;=0.0009,"&lt; 0.001",AVERAGEA(F23:Q23)))</f>
        <v>&lt; 0.001</v>
      </c>
      <c r="V23" s="86">
        <f t="shared" si="0"/>
        <v>1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/>
      <c r="H24" s="28"/>
      <c r="I24" s="28"/>
      <c r="J24" s="28" t="s">
        <v>141</v>
      </c>
      <c r="K24" s="28"/>
      <c r="L24" s="28"/>
      <c r="M24" s="28"/>
      <c r="N24" s="28"/>
      <c r="O24" s="28"/>
      <c r="P24" s="28"/>
      <c r="Q24" s="29"/>
      <c r="R24" s="9"/>
      <c r="S24" s="55" t="str">
        <f>IF(COUNTA(F24:Q24)&lt;=1,"",IF(MAXA(F24:Q24)&lt;=0.0009,"&lt; 0.001",MAX(F24:Q24)))</f>
        <v/>
      </c>
      <c r="T24" s="56" t="str">
        <f>IF(COUNTA(F24:Q24)&lt;=1,"",IF(MINA(F24:Q24)&lt;=0.0009,"&lt; 0.001",MIN(F24:Q24)))</f>
        <v/>
      </c>
      <c r="U24" s="92" t="str">
        <f>IF(COUNTA(F24:Q24)&lt;=0,"",IF(AVERAGEA(F24:Q24)&lt;=0.0009,"&lt; 0.001",AVERAGEA(F24:Q24)))</f>
        <v>&lt; 0.001</v>
      </c>
      <c r="V24" s="86">
        <f t="shared" si="0"/>
        <v>1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/>
      <c r="H25" s="28"/>
      <c r="I25" s="28"/>
      <c r="J25" s="28" t="s">
        <v>141</v>
      </c>
      <c r="K25" s="28"/>
      <c r="L25" s="28"/>
      <c r="M25" s="28"/>
      <c r="N25" s="28"/>
      <c r="O25" s="28"/>
      <c r="P25" s="28"/>
      <c r="Q25" s="29"/>
      <c r="R25" s="9"/>
      <c r="S25" s="55" t="str">
        <f>IF(COUNTA(F25:Q25)&lt;=1,"",IF(MAXA(F25:Q25)&lt;=0.0009,"&lt; 0.001",MAX(F25:Q25)))</f>
        <v/>
      </c>
      <c r="T25" s="56" t="str">
        <f>IF(COUNTA(F25:Q25)&lt;=1,"",IF(MINA(F25:Q25)&lt;=0.0009,"&lt; 0.001",MIN(F25:Q25)))</f>
        <v/>
      </c>
      <c r="U25" s="92" t="str">
        <f>IF(COUNTA(F25:Q25)&lt;=0,"",IF(AVERAGEA(F25:Q25)&lt;=0.0009,"&lt; 0.001",AVERAGEA(F25:Q25)))</f>
        <v>&lt; 0.001</v>
      </c>
      <c r="V25" s="86">
        <f t="shared" si="0"/>
        <v>1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 t="s">
        <v>126</v>
      </c>
      <c r="H26" s="32" t="s">
        <v>126</v>
      </c>
      <c r="I26" s="32" t="s">
        <v>126</v>
      </c>
      <c r="J26" s="32" t="s">
        <v>126</v>
      </c>
      <c r="K26" s="32" t="s">
        <v>126</v>
      </c>
      <c r="L26" s="32" t="s">
        <v>126</v>
      </c>
      <c r="M26" s="32" t="s">
        <v>126</v>
      </c>
      <c r="N26" s="32" t="s">
        <v>126</v>
      </c>
      <c r="O26" s="32" t="s">
        <v>126</v>
      </c>
      <c r="P26" s="32" t="s">
        <v>126</v>
      </c>
      <c r="Q26" s="33" t="s">
        <v>126</v>
      </c>
      <c r="R26" s="9"/>
      <c r="S26" s="59" t="str">
        <f>IF(COUNTA(F26:Q26)&lt;=1,"",IF(MAXA(F26:Q26)&lt;=0.059,"&lt; 0.06",MAX(F26:Q26)))</f>
        <v>&lt; 0.06</v>
      </c>
      <c r="T26" s="60" t="str">
        <f>IF(COUNTA(F26:Q26)&lt;=1,"",IF(MINA(F26:Q26)&lt;=0.059,"&lt; 0.06",MIN(F26:Q26)))</f>
        <v>&lt; 0.06</v>
      </c>
      <c r="U26" s="94" t="str">
        <f>IF(COUNTA(F26:Q26)&lt;=0,"",IF(AVERAGEA(F26:Q26)&lt;=0.059,"&lt; 0.06",AVERAGEA(F26:Q26)))</f>
        <v>&lt; 0.06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/>
      <c r="H27" s="28"/>
      <c r="I27" s="28"/>
      <c r="J27" s="28" t="s">
        <v>142</v>
      </c>
      <c r="K27" s="28"/>
      <c r="L27" s="28"/>
      <c r="M27" s="28"/>
      <c r="N27" s="28"/>
      <c r="O27" s="28"/>
      <c r="P27" s="28"/>
      <c r="Q27" s="29"/>
      <c r="R27" s="9"/>
      <c r="S27" s="55" t="str">
        <f>IF(COUNTA(F27:Q27)&lt;=1,"",IF(MAXA(F27:Q27)&lt;=0.0019,"&lt; 0.002",MAX(F27:Q27)))</f>
        <v/>
      </c>
      <c r="T27" s="56" t="str">
        <f>IF(COUNTA(F27:Q27)&lt;=1,"",IF(MINA(F27:Q27)&lt;=0.0019,"&lt; 0.002",MIN(F27:Q27)))</f>
        <v/>
      </c>
      <c r="U27" s="92" t="str">
        <f>IF(COUNTA(F27:Q27)&lt;=0,"",IF(AVERAGEA(F27:Q27)&lt;=0.0019,"&lt; 0.002",AVERAGEA(F27:Q27)))</f>
        <v>&lt; 0.002</v>
      </c>
      <c r="V27" s="86">
        <f t="shared" si="0"/>
        <v>1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/>
      <c r="H28" s="28"/>
      <c r="I28" s="28"/>
      <c r="J28" s="28" t="s">
        <v>141</v>
      </c>
      <c r="K28" s="28"/>
      <c r="L28" s="28"/>
      <c r="M28" s="28"/>
      <c r="N28" s="28"/>
      <c r="O28" s="28"/>
      <c r="P28" s="28"/>
      <c r="Q28" s="29"/>
      <c r="R28" s="9"/>
      <c r="S28" s="55" t="str">
        <f>IF(COUNTA(F28:Q28)&lt;=1,"",IF(MAXA(F28:Q28)&lt;=0.0009,"&lt; 0.001",MAX(F28:Q28)))</f>
        <v/>
      </c>
      <c r="T28" s="56" t="str">
        <f>IF(COUNTA(F28:Q28)&lt;=1,"",IF(MINA(F28:Q28)&lt;=0.0009,"&lt; 0.001",MIN(F28:Q28)))</f>
        <v/>
      </c>
      <c r="U28" s="92" t="str">
        <f>IF(COUNTA(F28:Q28)&lt;=0,"",IF(AVERAGEA(F28:Q28)&lt;=0.0009,"&lt; 0.001",ROUND((AVERAGEA(F28:Q28)),3)))</f>
        <v>&lt; 0.001</v>
      </c>
      <c r="V28" s="86">
        <f t="shared" si="0"/>
        <v>1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/>
      <c r="H29" s="28"/>
      <c r="I29" s="28"/>
      <c r="J29" s="28" t="s">
        <v>143</v>
      </c>
      <c r="K29" s="28"/>
      <c r="L29" s="28"/>
      <c r="M29" s="28"/>
      <c r="N29" s="28"/>
      <c r="O29" s="28"/>
      <c r="P29" s="28"/>
      <c r="Q29" s="29"/>
      <c r="R29" s="9"/>
      <c r="S29" s="55" t="str">
        <f>IF(COUNTA(F29:Q29)&lt;=1,"",IF(MAXA(F29:Q29)&lt;=0.0029,"&lt; 0.003",MAX(F29:Q29)))</f>
        <v/>
      </c>
      <c r="T29" s="56" t="str">
        <f>IF(COUNTA(F29:Q29)&lt;=1,"",IF(MINA(F29:Q29)&lt;=0.0029,"&lt; 0.003",MIN(F29:Q29)))</f>
        <v/>
      </c>
      <c r="U29" s="92" t="str">
        <f>IF(COUNTA(F29:Q29)&lt;=0,"",IF(AVERAGEA(F29:Q29)&lt;=0.0029,"&lt; 0.003",AVERAGEA(F29:Q29)))</f>
        <v>&lt; 0.003</v>
      </c>
      <c r="V29" s="86">
        <f t="shared" si="0"/>
        <v>1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/>
      <c r="H30" s="28"/>
      <c r="I30" s="28"/>
      <c r="J30" s="28" t="s">
        <v>141</v>
      </c>
      <c r="K30" s="28"/>
      <c r="L30" s="28"/>
      <c r="M30" s="28"/>
      <c r="N30" s="28"/>
      <c r="O30" s="28"/>
      <c r="P30" s="28"/>
      <c r="Q30" s="29"/>
      <c r="R30" s="9"/>
      <c r="S30" s="55" t="str">
        <f>IF(COUNTA(F30:Q30)&lt;=1,"",IF(MAXA(F30:Q30)&lt;=0.0009,"&lt; 0.001",MAX(F30:Q30)))</f>
        <v/>
      </c>
      <c r="T30" s="56" t="str">
        <f>IF(COUNTA(F30:Q30)&lt;=1,"",IF(MINA(F30:Q30)&lt;=0.0009,"&lt; 0.001",MIN(F30:Q30)))</f>
        <v/>
      </c>
      <c r="U30" s="92" t="str">
        <f>IF(COUNTA(F30:Q30)&lt;=0,"",IF(AVERAGEA(F30:Q30)&lt;=0.0009,"&lt; 0.001",ROUND((AVERAGEA(F30:Q30)),3)))</f>
        <v>&lt; 0.001</v>
      </c>
      <c r="V30" s="86">
        <f t="shared" si="0"/>
        <v>1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/>
      <c r="H31" s="28"/>
      <c r="I31" s="28"/>
      <c r="J31" s="28" t="s">
        <v>141</v>
      </c>
      <c r="K31" s="28"/>
      <c r="L31" s="28"/>
      <c r="M31" s="28"/>
      <c r="N31" s="28"/>
      <c r="O31" s="28"/>
      <c r="P31" s="28"/>
      <c r="Q31" s="29"/>
      <c r="R31" s="9"/>
      <c r="S31" s="55" t="str">
        <f>IF(COUNTA(F31:Q31)&lt;=1,"",IF(MAXA(F31:Q31)&lt;=0.0009,"&lt; 0.001",MAX(F31:Q31)))</f>
        <v/>
      </c>
      <c r="T31" s="56" t="str">
        <f>IF(COUNTA(F31:Q31)&lt;=1,"",IF(MINA(F31:Q31)&lt;=0.0009,"&lt; 0.001",MIN(F31:Q31)))</f>
        <v/>
      </c>
      <c r="U31" s="92" t="str">
        <f>IF(COUNTA(F31:Q31)&lt;=0,"",IF(AVERAGEA(F31:Q31)&lt;=0.0009,"&lt; 0.001",ROUND((AVERAGEA(F31:Q31)),3)))</f>
        <v>&lt; 0.001</v>
      </c>
      <c r="V31" s="86">
        <f t="shared" si="0"/>
        <v>1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/>
      <c r="H32" s="28"/>
      <c r="I32" s="28"/>
      <c r="J32" s="28" t="s">
        <v>141</v>
      </c>
      <c r="K32" s="28"/>
      <c r="L32" s="28"/>
      <c r="M32" s="28"/>
      <c r="N32" s="28"/>
      <c r="O32" s="28"/>
      <c r="P32" s="28"/>
      <c r="Q32" s="29"/>
      <c r="R32" s="9"/>
      <c r="S32" s="55" t="str">
        <f>IF(COUNTA(F32:Q32)&lt;=1,"",IF(MAXA(F32:Q32)&lt;=0.0009,"&lt; 0.001",MAX(F32:Q32)))</f>
        <v/>
      </c>
      <c r="T32" s="56" t="str">
        <f>IF(COUNTA(F32:Q32)&lt;=1,"",IF(MINA(F32:Q32)&lt;=0.0009,"&lt; 0.001",MIN(F32:Q32)))</f>
        <v/>
      </c>
      <c r="U32" s="92" t="str">
        <f>IF(COUNTA(F32:Q32)&lt;=0,"",IF(AVERAGEA(F32:Q32)&lt;=0.0009,"&lt; 0.001",ROUND((AVERAGEA(F32:Q32)),3)))</f>
        <v>&lt; 0.001</v>
      </c>
      <c r="V32" s="86">
        <f t="shared" si="0"/>
        <v>1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/>
      <c r="H33" s="28"/>
      <c r="I33" s="28"/>
      <c r="J33" s="28" t="s">
        <v>143</v>
      </c>
      <c r="K33" s="28"/>
      <c r="L33" s="28"/>
      <c r="M33" s="28"/>
      <c r="N33" s="28"/>
      <c r="O33" s="28"/>
      <c r="P33" s="28"/>
      <c r="Q33" s="29"/>
      <c r="R33" s="9"/>
      <c r="S33" s="55" t="str">
        <f>IF(COUNTA(F33:Q33)&lt;=1,"",IF(MAXA(F33:Q33)&lt;=0.0029,"&lt; 0.003",MAX(F33:Q33)))</f>
        <v/>
      </c>
      <c r="T33" s="56" t="str">
        <f>IF(COUNTA(F33:Q33)&lt;=1,"",IF(MINA(F33:Q33)&lt;=0.0029,"&lt; 0.003",MIN(F33:Q33)))</f>
        <v/>
      </c>
      <c r="U33" s="92" t="str">
        <f>IF(COUNTA(F33:Q33)&lt;=0,"",IF(AVERAGEA(F33:Q33)&lt;=0.0029,"&lt; 0.003",AVERAGEA(F33:Q33)))</f>
        <v>&lt; 0.003</v>
      </c>
      <c r="V33" s="86">
        <f t="shared" si="0"/>
        <v>1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/>
      <c r="H34" s="28"/>
      <c r="I34" s="28"/>
      <c r="J34" s="28" t="s">
        <v>141</v>
      </c>
      <c r="K34" s="28"/>
      <c r="L34" s="28"/>
      <c r="M34" s="28"/>
      <c r="N34" s="28"/>
      <c r="O34" s="28"/>
      <c r="P34" s="28"/>
      <c r="Q34" s="29"/>
      <c r="R34" s="9"/>
      <c r="S34" s="55" t="str">
        <f>IF(COUNTA(F34:Q34)&lt;=1,"",IF(MAXA(F34:Q34)&lt;=0.0009,"&lt; 0.001",MAX(F34:Q34)))</f>
        <v/>
      </c>
      <c r="T34" s="56" t="str">
        <f>IF(COUNTA(F34:Q34)&lt;=1,"",IF(MINA(F34:Q34)&lt;=0.0009,"&lt; 0.001",MIN(F34:Q34)))</f>
        <v/>
      </c>
      <c r="U34" s="92" t="str">
        <f>IF(COUNTA(F34:Q34)&lt;=0,"",IF(AVERAGEA(F34:Q34)&lt;=0.0009,"&lt; 0.001",ROUND((AVERAGEA(F34:Q34)),3)))</f>
        <v>&lt; 0.001</v>
      </c>
      <c r="V34" s="86">
        <f t="shared" si="0"/>
        <v>1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/>
      <c r="H35" s="28"/>
      <c r="I35" s="28"/>
      <c r="J35" s="28" t="s">
        <v>141</v>
      </c>
      <c r="K35" s="28"/>
      <c r="L35" s="28"/>
      <c r="M35" s="28"/>
      <c r="N35" s="28"/>
      <c r="O35" s="28"/>
      <c r="P35" s="28"/>
      <c r="Q35" s="29"/>
      <c r="R35" s="9"/>
      <c r="S35" s="55" t="str">
        <f>IF(COUNTA(F35:Q35)&lt;=1,"",IF(MAXA(F35:Q35)&lt;=0.0009,"&lt; 0.001",MAX(F35:Q35)))</f>
        <v/>
      </c>
      <c r="T35" s="56" t="str">
        <f>IF(COUNTA(F35:Q35)&lt;=1,"",IF(MINA(F35:Q35)&lt;=0.0009,"&lt; 0.001",MIN(F35:Q35)))</f>
        <v/>
      </c>
      <c r="U35" s="92" t="str">
        <f>IF(COUNTA(F35:Q35)&lt;=0,"",IF(AVERAGEA(F35:Q35)&lt;=0.0009,"&lt; 0.001",ROUND((AVERAGEA(F35:Q35)),3)))</f>
        <v>&lt; 0.001</v>
      </c>
      <c r="V35" s="86">
        <f t="shared" si="0"/>
        <v>1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/>
      <c r="H36" s="28"/>
      <c r="I36" s="28"/>
      <c r="J36" s="28" t="s">
        <v>144</v>
      </c>
      <c r="K36" s="28"/>
      <c r="L36" s="28"/>
      <c r="M36" s="28"/>
      <c r="N36" s="28"/>
      <c r="O36" s="28"/>
      <c r="P36" s="28"/>
      <c r="Q36" s="29"/>
      <c r="R36" s="9"/>
      <c r="S36" s="55" t="str">
        <f>IF(COUNTA(F36:Q36)&lt;=1,"",IF(MAXA(F36:Q36)&lt;=0.0079,"&lt; 0.008",MAX(F36:Q36)))</f>
        <v/>
      </c>
      <c r="T36" s="56" t="str">
        <f>IF(COUNTA(F36:Q36)&lt;=1,"",IF(MINA(F36:Q36)&lt;=0.0079,"&lt; 0.008",MIN(F36:Q36)))</f>
        <v/>
      </c>
      <c r="U36" s="92" t="str">
        <f>IF(COUNTA(F36:Q36)&lt;=0,"",IF(AVERAGEA(F36:Q36)&lt;=0.0079,"&lt; 0.008",ROUND((AVERAGEA(F36:Q36)),3)))</f>
        <v>&lt; 0.008</v>
      </c>
      <c r="V36" s="86">
        <f t="shared" si="0"/>
        <v>1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/>
      <c r="H38" s="32"/>
      <c r="I38" s="32"/>
      <c r="J38" s="32">
        <v>0.11</v>
      </c>
      <c r="K38" s="32"/>
      <c r="L38" s="32"/>
      <c r="M38" s="32"/>
      <c r="N38" s="32"/>
      <c r="O38" s="32"/>
      <c r="P38" s="32"/>
      <c r="Q38" s="33"/>
      <c r="R38" s="9"/>
      <c r="S38" s="59" t="str">
        <f>IF(COUNTA(F38:Q38)&lt;=1,"",IF(MAXA(F38:Q38)&lt;=0.019,"&lt; 0.02",MAX(F38:Q38)))</f>
        <v/>
      </c>
      <c r="T38" s="60" t="str">
        <f>IF(COUNTA(F38:Q38)&lt;=1,"",IF(MINA(F38:Q38)&lt;=0.019,"&lt; 0.02",MIN(F38:Q38)))</f>
        <v/>
      </c>
      <c r="U38" s="94">
        <f>IF(COUNTA(F38:Q38)&lt;=0,"",IF(AVERAGEA(F38:Q38)&lt;=0.019,"&lt; 0.02",AVERAGEA(F38:Q38)))</f>
        <v>0.11</v>
      </c>
      <c r="V38" s="86">
        <f t="shared" si="0"/>
        <v>1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0.05</v>
      </c>
      <c r="G39" s="32">
        <v>0.03</v>
      </c>
      <c r="H39" s="32">
        <v>0.05</v>
      </c>
      <c r="I39" s="32">
        <v>0.2</v>
      </c>
      <c r="J39" s="32">
        <v>0.08</v>
      </c>
      <c r="K39" s="32">
        <v>0.08</v>
      </c>
      <c r="L39" s="32">
        <v>0.08</v>
      </c>
      <c r="M39" s="32">
        <v>7.0000000000000007E-2</v>
      </c>
      <c r="N39" s="32">
        <v>0.37</v>
      </c>
      <c r="O39" s="32">
        <v>0.12</v>
      </c>
      <c r="P39" s="32">
        <v>0.04</v>
      </c>
      <c r="Q39" s="33">
        <v>0.16</v>
      </c>
      <c r="R39" s="9"/>
      <c r="S39" s="59">
        <f>IF(COUNTA(F39:Q39)&lt;=1,"",IF(MAXA(F39:Q39)&lt;=0.009,"&lt; 0.01",MAX(F39:Q39)))</f>
        <v>0.37</v>
      </c>
      <c r="T39" s="60">
        <f>IF(COUNTA(F39:Q39)&lt;=1,"",IF(MINA(F39:Q39)&lt;=0.009,"&lt; 0.01",MIN(F39:Q39)))</f>
        <v>0.03</v>
      </c>
      <c r="U39" s="94">
        <f>IF(COUNTA(F39:Q39)&lt;=0,"",IF(AVERAGEA(F39:Q39)&lt;=0.009,"&lt; 0.01",AVERAGEA(F39:Q39)))</f>
        <v>0.11083333333333335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3.7</v>
      </c>
      <c r="H41" s="38"/>
      <c r="I41" s="38"/>
      <c r="J41" s="38">
        <v>3.6</v>
      </c>
      <c r="K41" s="38"/>
      <c r="L41" s="38"/>
      <c r="M41" s="38">
        <v>3.6</v>
      </c>
      <c r="N41" s="38"/>
      <c r="O41" s="38"/>
      <c r="P41" s="38">
        <v>3.5</v>
      </c>
      <c r="Q41" s="39"/>
      <c r="R41" s="9"/>
      <c r="S41" s="65">
        <f>IF(COUNTA(F41:Q41)&lt;=1,"",IF(MAXA(F41:Q41)&lt;=0.019,"&lt; 0.02",MAX(F41:Q41)))</f>
        <v>3.7</v>
      </c>
      <c r="T41" s="66">
        <f>IF(COUNTA(F41:Q41)&lt;=1,"",IF(MINA(F41:Q41)&lt;=0.019,"&lt; 0.02",MIN(F41:Q41)))</f>
        <v>3.5</v>
      </c>
      <c r="U41" s="97">
        <f>IF(COUNTA(F41:Q41)&lt;=0,"",IF(AVERAGEA(F41:Q41)&lt;=0.019,"&lt; 0.02",AVERAGEA(F41:Q41)))</f>
        <v>3.6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>
        <v>5.0000000000000001E-3</v>
      </c>
      <c r="I42" s="28">
        <v>1.0999999999999999E-2</v>
      </c>
      <c r="J42" s="28" t="s">
        <v>125</v>
      </c>
      <c r="K42" s="28">
        <v>6.0000000000000001E-3</v>
      </c>
      <c r="L42" s="28" t="s">
        <v>125</v>
      </c>
      <c r="M42" s="28" t="s">
        <v>125</v>
      </c>
      <c r="N42" s="28">
        <v>2.1000000000000001E-2</v>
      </c>
      <c r="O42" s="28">
        <v>8.9999999999999993E-3</v>
      </c>
      <c r="P42" s="28" t="s">
        <v>125</v>
      </c>
      <c r="Q42" s="29" t="s">
        <v>125</v>
      </c>
      <c r="R42" s="9"/>
      <c r="S42" s="55">
        <f>IF(COUNTA(F42:Q42)&lt;=1,"",IF(MAXA(F42:Q42)&lt;=0.0049,"&lt; 0.005",MAX(F42:Q42)))</f>
        <v>2.1000000000000001E-2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2.9</v>
      </c>
      <c r="G43" s="38">
        <v>3.2</v>
      </c>
      <c r="H43" s="38">
        <v>2.8</v>
      </c>
      <c r="I43" s="38">
        <v>2.8</v>
      </c>
      <c r="J43" s="38">
        <v>2.8</v>
      </c>
      <c r="K43" s="38">
        <v>2.9</v>
      </c>
      <c r="L43" s="38">
        <v>2.8</v>
      </c>
      <c r="M43" s="38">
        <v>2.9</v>
      </c>
      <c r="N43" s="38">
        <v>2.9</v>
      </c>
      <c r="O43" s="38">
        <v>2.9</v>
      </c>
      <c r="P43" s="38">
        <v>3</v>
      </c>
      <c r="Q43" s="39">
        <v>3.1</v>
      </c>
      <c r="R43" s="9"/>
      <c r="S43" s="65">
        <f>IF(COUNTA(F43:Q43)&lt;=1,"",IF(MAXA(F43:Q43)&lt;=0.009,"&lt; 0.01",MAX(F43:Q43)))</f>
        <v>3.2</v>
      </c>
      <c r="T43" s="66">
        <f>IF(COUNTA(F43:Q43)&lt;=1,"",IF(MINA(F43:Q43)&lt;=0.009,"&lt; 0.01",MIN(F43:Q43)))</f>
        <v>2.8</v>
      </c>
      <c r="U43" s="97">
        <f>IF(COUNTA(F43:Q43)&lt;=0,"",IF(AVERAGEA(F43:Q43)&lt;=0.009,"&lt; 0.01",AVERAGEA(F43:Q43)))</f>
        <v>2.9166666666666661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21</v>
      </c>
      <c r="H44" s="11"/>
      <c r="I44" s="11"/>
      <c r="J44" s="11">
        <v>22</v>
      </c>
      <c r="K44" s="11"/>
      <c r="L44" s="11"/>
      <c r="M44" s="11">
        <v>23</v>
      </c>
      <c r="N44" s="11"/>
      <c r="O44" s="11"/>
      <c r="P44" s="11">
        <v>22</v>
      </c>
      <c r="Q44" s="12"/>
      <c r="R44" s="9"/>
      <c r="S44" s="54">
        <f>IF(COUNTA(F44:Q44)&lt;=1,"",MAX(F44:Q44))</f>
        <v>23</v>
      </c>
      <c r="T44" s="11">
        <f>IF(COUNTA(F44:Q44)&lt;=1,"",MIN(F44:Q44))</f>
        <v>21</v>
      </c>
      <c r="U44" s="98">
        <f>IF(COUNTA(F44:Q44)&lt;=0,"",ROUND(AVERAGEA(F44:Q44),0))</f>
        <v>22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>
        <v>44</v>
      </c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>
        <f>IF(COUNTA(F45:Q45)&lt;=0,"",ROUND(AVERAGEA(F45:Q45),0))</f>
        <v>44</v>
      </c>
      <c r="V45" s="86">
        <f t="shared" si="0"/>
        <v>1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/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/>
      </c>
      <c r="T47" s="68" t="str">
        <f>IF(COUNTA(F47:Q47)&lt;=1,"",IF(MINA(F47:Q47)&lt;=0.0000009,"&lt; 0.000001",MIN(F47:Q47)))</f>
        <v/>
      </c>
      <c r="U47" s="99" t="str">
        <f>IF(COUNTA(F47:Q47)&lt;=0,"",IF(AVERAGEA(F47:Q47)&lt;=0.0000009,"&lt; 0.000001",ROUND((AVERAGEA(F47:Q47)),6)))</f>
        <v>&lt; 0.000001</v>
      </c>
      <c r="V47" s="86">
        <f t="shared" si="0"/>
        <v>1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/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/>
      </c>
      <c r="T48" s="68" t="str">
        <f>IF(COUNTA(F48:Q48)&lt;=1,"",IF(MINA(F48:Q48)&lt;=0.0000009,"&lt; 0.000001",MIN(F48:Q48)))</f>
        <v/>
      </c>
      <c r="U48" s="99" t="str">
        <f>IF(COUNTA(F48:Q48)&lt;=0,"",IF(AVERAGEA(F48:Q48)&lt;=0.0000009,"&lt; 0.000001",ROUND((AVERAGEA(F48:Q48)),6)))</f>
        <v>&lt; 0.000001</v>
      </c>
      <c r="V48" s="86">
        <f t="shared" si="0"/>
        <v>1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0.7</v>
      </c>
      <c r="G51" s="38">
        <v>0.7</v>
      </c>
      <c r="H51" s="38">
        <v>0.6</v>
      </c>
      <c r="I51" s="38">
        <v>1</v>
      </c>
      <c r="J51" s="38">
        <v>0.8</v>
      </c>
      <c r="K51" s="38">
        <v>0.8</v>
      </c>
      <c r="L51" s="38">
        <v>0.9</v>
      </c>
      <c r="M51" s="38">
        <v>0.7</v>
      </c>
      <c r="N51" s="38">
        <v>0.6</v>
      </c>
      <c r="O51" s="38">
        <v>0.6</v>
      </c>
      <c r="P51" s="38">
        <v>1.1000000000000001</v>
      </c>
      <c r="Q51" s="39">
        <v>0.8</v>
      </c>
      <c r="R51" s="9"/>
      <c r="S51" s="65">
        <f>IF(COUNTA(F51:Q51)&lt;=1,"",IF(MAXA(F51:Q51)&lt;=0.29,"&lt; 0.3",MAX(F51:Q51)))</f>
        <v>1.1000000000000001</v>
      </c>
      <c r="T51" s="66">
        <f>IF(COUNTA(F51:Q51)&lt;=1,"",IF(MINA(F51:Q51)&lt;=0.29,"&lt; 0.3",MIN(F51:Q51)))</f>
        <v>0.6</v>
      </c>
      <c r="U51" s="97">
        <f>IF(COUNTA(F51:Q51)&lt;=0,"",IF(AVERAGEA(F51:Q51)&lt;=0.29,"&lt; 0.3",AVERAGEA(F51:Q51)))</f>
        <v>0.77500000000000002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7.43</v>
      </c>
      <c r="G52" s="32">
        <v>7.37</v>
      </c>
      <c r="H52" s="32">
        <v>7.36</v>
      </c>
      <c r="I52" s="32">
        <v>7.41</v>
      </c>
      <c r="J52" s="32">
        <v>7.44</v>
      </c>
      <c r="K52" s="32">
        <v>7.46</v>
      </c>
      <c r="L52" s="32">
        <v>7.37</v>
      </c>
      <c r="M52" s="32">
        <v>7.24</v>
      </c>
      <c r="N52" s="32">
        <v>7.16</v>
      </c>
      <c r="O52" s="32">
        <v>7.14</v>
      </c>
      <c r="P52" s="32">
        <v>7.05</v>
      </c>
      <c r="Q52" s="33">
        <v>7.31</v>
      </c>
      <c r="R52" s="9"/>
      <c r="S52" s="59">
        <f>IF(COUNTA(F52:Q52)&lt;=1,"",MAX(F52:Q52))</f>
        <v>7.46</v>
      </c>
      <c r="T52" s="60">
        <f>IF(COUNTA(F52:Q52)&lt;=1,"",MIN(F52:Q52))</f>
        <v>7.05</v>
      </c>
      <c r="U52" s="94">
        <f>IF(COUNTA(F52:Q52)&lt;=0,"",ROUND(AVERAGEA(F52:Q52),2))</f>
        <v>7.31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/>
      <c r="G53" s="42"/>
      <c r="H53" s="42"/>
      <c r="I53" s="42"/>
      <c r="J53" s="42"/>
      <c r="K53" s="42"/>
      <c r="L53" s="42"/>
      <c r="M53" s="42"/>
      <c r="N53" s="43"/>
      <c r="O53" s="44"/>
      <c r="P53" s="44"/>
      <c r="Q53" s="45"/>
      <c r="R53" s="9"/>
      <c r="S53" s="69"/>
      <c r="T53" s="70"/>
      <c r="U53" s="103"/>
      <c r="V53" s="86" t="str">
        <f>IF(COUNTA(F53:Q53)&lt;=0,"",COUNTA(F53:Q53))</f>
        <v/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1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>
        <v>3</v>
      </c>
      <c r="G55" s="11">
        <v>2</v>
      </c>
      <c r="H55" s="11">
        <v>3</v>
      </c>
      <c r="I55" s="11">
        <v>5</v>
      </c>
      <c r="J55" s="11">
        <v>4</v>
      </c>
      <c r="K55" s="11">
        <v>4</v>
      </c>
      <c r="L55" s="11">
        <v>4</v>
      </c>
      <c r="M55" s="11">
        <v>3</v>
      </c>
      <c r="N55" s="11">
        <v>3</v>
      </c>
      <c r="O55" s="11">
        <v>3</v>
      </c>
      <c r="P55" s="11">
        <v>4</v>
      </c>
      <c r="Q55" s="12">
        <v>3</v>
      </c>
      <c r="R55" s="9"/>
      <c r="S55" s="54">
        <f>IF(COUNTA(F55:Q55)&lt;=1,"",IF(MAXA(F55:Q55)&lt;=0.9,"&lt; 1",MAX(F55:Q55)))</f>
        <v>5</v>
      </c>
      <c r="T55" s="11">
        <f>IF(COUNTA(F55:Q55)&lt;=1,"",IF(MINA(F55:Q55)&lt;=0.9,"&lt; 1",MIN(F55:Q55)))</f>
        <v>2</v>
      </c>
      <c r="U55" s="98">
        <f>IF(COUNTA(F55:Q55)&lt;=0,"",IF(AVERAGEA(F55:Q55)&lt;=0.9,"&lt; 1",AVERAGEA(F55:Q55)))</f>
        <v>3.4166666666666665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>
        <v>0.5</v>
      </c>
      <c r="G56" s="38">
        <v>1.2</v>
      </c>
      <c r="H56" s="38">
        <v>1</v>
      </c>
      <c r="I56" s="38">
        <v>2.7</v>
      </c>
      <c r="J56" s="38">
        <v>0.9</v>
      </c>
      <c r="K56" s="38">
        <v>2.5</v>
      </c>
      <c r="L56" s="38">
        <v>1.4</v>
      </c>
      <c r="M56" s="38">
        <v>0.9</v>
      </c>
      <c r="N56" s="38">
        <v>0.7</v>
      </c>
      <c r="O56" s="38">
        <v>1.8</v>
      </c>
      <c r="P56" s="38">
        <v>4.7</v>
      </c>
      <c r="Q56" s="39">
        <v>0.6</v>
      </c>
      <c r="R56" s="9"/>
      <c r="S56" s="65">
        <f>IF(COUNTA(F56:Q56)&lt;=1,"",IF(MAXA(F56:Q56)&lt;=0.09,"&lt; 0.1",MAX(F56:Q56)))</f>
        <v>4.7</v>
      </c>
      <c r="T56" s="66">
        <f>IF(COUNTA(F56:Q56)&lt;=1,"",IF(MINA(F56:Q56)&lt;=0.09,"&lt; 0.1",MIN(F56:Q56)))</f>
        <v>0.5</v>
      </c>
      <c r="U56" s="97">
        <f>IF(COUNTA(F56:Q56)&lt;=0,"",IF(AVERAGEA(F56:Q56)&lt;=0.09,"&lt; 0.1",AVERAGEA(F56:Q56)))</f>
        <v>1.5750000000000002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73</v>
      </c>
      <c r="C57" s="10"/>
      <c r="D57" s="10"/>
      <c r="E57" s="81" t="s">
        <v>103</v>
      </c>
      <c r="F57" s="32" t="s">
        <v>124</v>
      </c>
      <c r="G57" s="32" t="s">
        <v>124</v>
      </c>
      <c r="H57" s="32" t="s">
        <v>124</v>
      </c>
      <c r="I57" s="32" t="s">
        <v>124</v>
      </c>
      <c r="J57" s="32" t="s">
        <v>124</v>
      </c>
      <c r="K57" s="32" t="s">
        <v>124</v>
      </c>
      <c r="L57" s="32" t="s">
        <v>124</v>
      </c>
      <c r="M57" s="32" t="s">
        <v>124</v>
      </c>
      <c r="N57" s="32" t="s">
        <v>124</v>
      </c>
      <c r="O57" s="32" t="s">
        <v>124</v>
      </c>
      <c r="P57" s="32" t="s">
        <v>124</v>
      </c>
      <c r="Q57" s="33" t="s">
        <v>124</v>
      </c>
      <c r="R57" s="9"/>
      <c r="S57" s="59" t="str">
        <f>IF(COUNTA(F57:Q57)&lt;=1,"",IF(MAXA(F57:Q57)&lt;=0.049,"&lt; 0.05",MAX(F57:Q57)))</f>
        <v>&lt; 0.05</v>
      </c>
      <c r="T57" s="60" t="str">
        <f>IF(COUNTA(F57:Q57)&lt;=1,"",IF(MINA(F57:Q57)&lt;=0.049,"&lt; 0.05",MIN(F57:Q57)))</f>
        <v>&lt; 0.05</v>
      </c>
      <c r="U57" s="94" t="str">
        <f>IF(COUNTA(F57:Q57)&lt;=0,"",IF(AVERAGEA(F57:Q57)&lt;=0.049,"&lt; 0.05",AVERAGEA(F57:Q57)))</f>
        <v>&lt; 0.05</v>
      </c>
      <c r="V57" s="86">
        <f t="shared" si="1"/>
        <v>12</v>
      </c>
    </row>
    <row r="58" spans="1:22" ht="12.75" customHeight="1" x14ac:dyDescent="0.15">
      <c r="A58" s="50">
        <v>53</v>
      </c>
      <c r="B58" s="80" t="s">
        <v>31</v>
      </c>
      <c r="C58" s="10"/>
      <c r="D58" s="10"/>
      <c r="E58" s="76" t="s">
        <v>99</v>
      </c>
      <c r="F58" s="14">
        <v>0</v>
      </c>
      <c r="G58" s="14"/>
      <c r="H58" s="14"/>
      <c r="I58" s="14">
        <v>0</v>
      </c>
      <c r="J58" s="14"/>
      <c r="K58" s="14"/>
      <c r="L58" s="14">
        <v>0</v>
      </c>
      <c r="M58" s="14"/>
      <c r="N58" s="14"/>
      <c r="O58" s="14">
        <v>0</v>
      </c>
      <c r="P58" s="14"/>
      <c r="Q58" s="15"/>
      <c r="R58" s="9"/>
      <c r="S58" s="13">
        <f>IF(COUNTA(F58:Q58)&lt;=1,"",MAXA(F58:Q58))</f>
        <v>0</v>
      </c>
      <c r="T58" s="14">
        <f>IF(COUNTA(F58:Q58)&lt;=1,"",MINA(F58:Q58))</f>
        <v>0</v>
      </c>
      <c r="U58" s="90">
        <f>IF(COUNTA(F58:Q58)&lt;=0,"",ROUND(AVERAGEA(F58:Q58),0))</f>
        <v>0</v>
      </c>
      <c r="V58" s="86">
        <f t="shared" si="1"/>
        <v>4</v>
      </c>
    </row>
    <row r="59" spans="1:22" ht="12.75" customHeight="1" x14ac:dyDescent="0.15">
      <c r="A59" s="50">
        <v>54</v>
      </c>
      <c r="B59" s="21" t="s">
        <v>32</v>
      </c>
      <c r="C59" s="10"/>
      <c r="D59" s="10"/>
      <c r="E59" s="81" t="s">
        <v>81</v>
      </c>
      <c r="F59" s="11" t="s">
        <v>85</v>
      </c>
      <c r="G59" s="11" t="s">
        <v>85</v>
      </c>
      <c r="H59" s="11" t="s">
        <v>85</v>
      </c>
      <c r="I59" s="11" t="s">
        <v>85</v>
      </c>
      <c r="J59" s="11" t="s">
        <v>85</v>
      </c>
      <c r="K59" s="11" t="s">
        <v>85</v>
      </c>
      <c r="L59" s="11" t="s">
        <v>85</v>
      </c>
      <c r="M59" s="11" t="s">
        <v>85</v>
      </c>
      <c r="N59" s="11" t="s">
        <v>85</v>
      </c>
      <c r="O59" s="11" t="s">
        <v>85</v>
      </c>
      <c r="P59" s="11" t="s">
        <v>85</v>
      </c>
      <c r="Q59" s="12" t="s">
        <v>85</v>
      </c>
      <c r="R59" s="9"/>
      <c r="S59" s="54" t="str">
        <f>IF(COUNTA(F59:Q59)&lt;=1,"",IF(COUNTIF(F59:Q59,"（＋）")&gt;=1,"（＋）","（－）"))</f>
        <v>（＋）</v>
      </c>
      <c r="T59" s="11" t="str">
        <f>IF(COUNTA(F59:Q59)&lt;=1,"",IF(COUNTIF(F59:Q59,"（－）")&gt;=1,"（－）","（＋）"))</f>
        <v>（＋）</v>
      </c>
      <c r="U59" s="91" t="str">
        <f>IF(COUNTA(F59:Q59)&lt;=0,"",IF(COUNTIF(F59:Q59,"（＋）")&gt;=COUNTIF(F59:Q59,"（－）"),"（＋）","（－）"))</f>
        <v>（＋）</v>
      </c>
      <c r="V59" s="86">
        <f t="shared" si="1"/>
        <v>12</v>
      </c>
    </row>
    <row r="60" spans="1:22" ht="12.75" customHeight="1" x14ac:dyDescent="0.15">
      <c r="A60" s="50">
        <v>55</v>
      </c>
      <c r="B60" s="21" t="s">
        <v>32</v>
      </c>
      <c r="C60" s="10"/>
      <c r="D60" s="10"/>
      <c r="E60" s="76" t="s">
        <v>121</v>
      </c>
      <c r="F60" s="11"/>
      <c r="G60" s="11"/>
      <c r="H60" s="11"/>
      <c r="I60" s="11"/>
      <c r="J60" s="11"/>
      <c r="K60" s="11"/>
      <c r="L60" s="11">
        <v>200</v>
      </c>
      <c r="M60" s="11"/>
      <c r="N60" s="11"/>
      <c r="O60" s="11"/>
      <c r="P60" s="11"/>
      <c r="Q60" s="12"/>
      <c r="R60" s="9"/>
      <c r="S60" s="13" t="str">
        <f t="shared" ref="S60:S61" si="2">IF(COUNTA(F60:Q60)&lt;=1,"",IF(MAXA(F60:Q60)&lt;=0.9,"&lt; 1",MAX(F60:Q60)))</f>
        <v/>
      </c>
      <c r="T60" s="14" t="str">
        <f t="shared" ref="T60:T61" si="3">IF(COUNTA(F60:Q60)&lt;=1,"",IF(MINA(F60:Q60)&lt;=0.9,"&lt; 1",MIN(F60:Q60)))</f>
        <v/>
      </c>
      <c r="U60" s="90">
        <f t="shared" ref="U60:U61" si="4">IF(COUNTA(F60:Q60)&lt;=0,"",IF(AVERAGEA(F60:Q60)&lt;=0.9,"&lt; 1",AVERAGEA(F60:Q60)))</f>
        <v>200</v>
      </c>
      <c r="V60" s="86">
        <f t="shared" si="1"/>
        <v>1</v>
      </c>
    </row>
    <row r="61" spans="1:22" ht="12.75" customHeight="1" x14ac:dyDescent="0.15">
      <c r="A61" s="83">
        <v>56</v>
      </c>
      <c r="B61" s="84" t="s">
        <v>33</v>
      </c>
      <c r="C61" s="16"/>
      <c r="D61" s="16"/>
      <c r="E61" s="85" t="s">
        <v>121</v>
      </c>
      <c r="F61" s="17"/>
      <c r="G61" s="17"/>
      <c r="H61" s="17"/>
      <c r="I61" s="17"/>
      <c r="J61" s="17"/>
      <c r="K61" s="17"/>
      <c r="L61" s="17">
        <v>59</v>
      </c>
      <c r="M61" s="17"/>
      <c r="N61" s="17"/>
      <c r="O61" s="17"/>
      <c r="P61" s="17"/>
      <c r="Q61" s="18"/>
      <c r="R61" s="9"/>
      <c r="S61" s="19" t="str">
        <f t="shared" si="2"/>
        <v/>
      </c>
      <c r="T61" s="20" t="str">
        <f t="shared" si="3"/>
        <v/>
      </c>
      <c r="U61" s="104">
        <f t="shared" si="4"/>
        <v>59</v>
      </c>
      <c r="V61" s="87">
        <f t="shared" si="1"/>
        <v>1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G10" sqref="G10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7" t="s">
        <v>4</v>
      </c>
      <c r="C1" s="106" t="s">
        <v>5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88</v>
      </c>
      <c r="B2" s="108"/>
      <c r="C2" s="113" t="s">
        <v>90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12</v>
      </c>
      <c r="G4" s="26">
        <v>17</v>
      </c>
      <c r="H4" s="26">
        <v>19</v>
      </c>
      <c r="I4" s="26">
        <v>20</v>
      </c>
      <c r="J4" s="26">
        <v>26</v>
      </c>
      <c r="K4" s="26">
        <v>19</v>
      </c>
      <c r="L4" s="26">
        <v>25</v>
      </c>
      <c r="M4" s="26">
        <v>16</v>
      </c>
      <c r="N4" s="26">
        <v>6</v>
      </c>
      <c r="O4" s="26">
        <v>0</v>
      </c>
      <c r="P4" s="26">
        <v>3</v>
      </c>
      <c r="Q4" s="27">
        <v>5</v>
      </c>
      <c r="R4" s="9"/>
      <c r="S4" s="52">
        <f>MAX(F4:Q4)</f>
        <v>26</v>
      </c>
      <c r="T4" s="53">
        <f>MIN(F4:Q4)</f>
        <v>0</v>
      </c>
      <c r="U4" s="89">
        <f>AVERAGE(F4:Q4)</f>
        <v>14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12</v>
      </c>
      <c r="G5" s="26">
        <v>13</v>
      </c>
      <c r="H5" s="26">
        <v>18</v>
      </c>
      <c r="I5" s="26">
        <v>19</v>
      </c>
      <c r="J5" s="26">
        <v>22</v>
      </c>
      <c r="K5" s="26">
        <v>20</v>
      </c>
      <c r="L5" s="26">
        <v>20</v>
      </c>
      <c r="M5" s="26">
        <v>12</v>
      </c>
      <c r="N5" s="26">
        <v>6</v>
      </c>
      <c r="O5" s="26">
        <v>4</v>
      </c>
      <c r="P5" s="26">
        <v>4</v>
      </c>
      <c r="Q5" s="27">
        <v>5</v>
      </c>
      <c r="R5" s="9"/>
      <c r="S5" s="52">
        <f>MAX(F5:Q5)</f>
        <v>22</v>
      </c>
      <c r="T5" s="53">
        <f>MIN(F5:Q5)</f>
        <v>4</v>
      </c>
      <c r="U5" s="89">
        <f>AVERAGE(F5:Q5)</f>
        <v>12.916666666666666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 t="s">
        <v>139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 t="s">
        <v>139</v>
      </c>
      <c r="N6" s="14">
        <v>0</v>
      </c>
      <c r="O6" s="14">
        <v>0</v>
      </c>
      <c r="P6" s="14" t="s">
        <v>139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0.16</v>
      </c>
      <c r="G16" s="32">
        <v>0.2</v>
      </c>
      <c r="H16" s="32">
        <v>0.21</v>
      </c>
      <c r="I16" s="32">
        <v>0.22</v>
      </c>
      <c r="J16" s="32">
        <v>0.21</v>
      </c>
      <c r="K16" s="32">
        <v>0.18</v>
      </c>
      <c r="L16" s="32">
        <v>0.21</v>
      </c>
      <c r="M16" s="32">
        <v>0.14000000000000001</v>
      </c>
      <c r="N16" s="32">
        <v>0.25</v>
      </c>
      <c r="O16" s="32">
        <v>0.19</v>
      </c>
      <c r="P16" s="32">
        <v>0.19</v>
      </c>
      <c r="Q16" s="33">
        <v>0.21</v>
      </c>
      <c r="R16" s="9"/>
      <c r="S16" s="59">
        <f>IF(COUNTA(F16:Q16)&lt;=1,"",IF(MAXA(F16:Q16)&lt;=0.019,"&lt; 0.02",MAX(F16:Q16)))</f>
        <v>0.25</v>
      </c>
      <c r="T16" s="60">
        <f>IF(COUNTA(F16:Q16)&lt;=1,"",IF(MINA(F16:Q16)&lt;=0.019,"&lt; 0.02",MIN(F16:Q16)))</f>
        <v>0.14000000000000001</v>
      </c>
      <c r="U16" s="94">
        <f>IF(COUNTA(F16:Q16)&lt;=0,"",IF(AVERAGEA(F16:Q16)&lt;=0.019,"&lt; 0.02",AVERAGEA(F16:Q16)))</f>
        <v>0.19749999999999998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>
        <v>0.09</v>
      </c>
      <c r="G26" s="32">
        <v>7.0000000000000007E-2</v>
      </c>
      <c r="H26" s="32">
        <v>0.09</v>
      </c>
      <c r="I26" s="32">
        <v>0.12</v>
      </c>
      <c r="J26" s="32">
        <v>0.21</v>
      </c>
      <c r="K26" s="32">
        <v>0.13</v>
      </c>
      <c r="L26" s="32">
        <v>0.16</v>
      </c>
      <c r="M26" s="32">
        <v>0.09</v>
      </c>
      <c r="N26" s="32">
        <v>0.08</v>
      </c>
      <c r="O26" s="32" t="s">
        <v>126</v>
      </c>
      <c r="P26" s="32" t="s">
        <v>126</v>
      </c>
      <c r="Q26" s="33" t="s">
        <v>126</v>
      </c>
      <c r="R26" s="9"/>
      <c r="S26" s="59">
        <f>IF(COUNTA(F26:Q26)&lt;=1,"",IF(MAXA(F26:Q26)&lt;=0.059,"&lt; 0.06",MAX(F26:Q26)))</f>
        <v>0.21</v>
      </c>
      <c r="T26" s="60" t="str">
        <f>IF(COUNTA(F26:Q26)&lt;=1,"",IF(MINA(F26:Q26)&lt;=0.059,"&lt; 0.06",MIN(F26:Q26)))</f>
        <v>&lt; 0.06</v>
      </c>
      <c r="U26" s="94">
        <f>IF(COUNTA(F26:Q26)&lt;=0,"",IF(AVERAGEA(F26:Q26)&lt;=0.059,"&lt; 0.06",AVERAGEA(F26:Q26)))</f>
        <v>8.666666666666667E-2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8.9999999999999993E-3</v>
      </c>
      <c r="H28" s="28"/>
      <c r="I28" s="28"/>
      <c r="J28" s="28">
        <v>1.4E-2</v>
      </c>
      <c r="K28" s="28"/>
      <c r="L28" s="28"/>
      <c r="M28" s="28">
        <v>6.0000000000000001E-3</v>
      </c>
      <c r="N28" s="28"/>
      <c r="O28" s="28"/>
      <c r="P28" s="28">
        <v>2E-3</v>
      </c>
      <c r="Q28" s="29"/>
      <c r="R28" s="9"/>
      <c r="S28" s="55">
        <f>IF(COUNTA(F28:Q28)&lt;=1,"",IF(MAXA(F28:Q28)&lt;=0.0009,"&lt; 0.001",MAX(F28:Q28)))</f>
        <v>1.4E-2</v>
      </c>
      <c r="T28" s="56">
        <f>IF(COUNTA(F28:Q28)&lt;=1,"",IF(MINA(F28:Q28)&lt;=0.0009,"&lt; 0.001",MIN(F28:Q28)))</f>
        <v>2E-3</v>
      </c>
      <c r="U28" s="92">
        <f>IF(COUNTA(F28:Q28)&lt;=0,"",IF(AVERAGEA(F28:Q28)&lt;=0.0009,"&lt; 0.001",ROUND((AVERAGEA(F28:Q28)),3)))</f>
        <v>8.0000000000000002E-3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4.0000000000000001E-3</v>
      </c>
      <c r="H29" s="28"/>
      <c r="I29" s="28"/>
      <c r="J29" s="28">
        <v>0.01</v>
      </c>
      <c r="K29" s="28"/>
      <c r="L29" s="28"/>
      <c r="M29" s="28">
        <v>5.0000000000000001E-3</v>
      </c>
      <c r="N29" s="28"/>
      <c r="O29" s="28"/>
      <c r="P29" s="28" t="s">
        <v>143</v>
      </c>
      <c r="Q29" s="29"/>
      <c r="R29" s="9"/>
      <c r="S29" s="55">
        <f>IF(COUNTA(F29:Q29)&lt;=1,"",IF(MAXA(F29:Q29)&lt;=0.0029,"&lt; 0.003",MAX(F29:Q29)))</f>
        <v>0.01</v>
      </c>
      <c r="T29" s="56" t="str">
        <f>IF(COUNTA(F29:Q29)&lt;=1,"",IF(MINA(F29:Q29)&lt;=0.0029,"&lt; 0.003",MIN(F29:Q29)))</f>
        <v>&lt; 0.003</v>
      </c>
      <c r="U29" s="92">
        <f>IF(COUNTA(F29:Q29)&lt;=0,"",IF(AVERAGEA(F29:Q29)&lt;=0.0029,"&lt; 0.003",AVERAGEA(F29:Q29)))</f>
        <v>4.7499999999999999E-3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 t="s">
        <v>141</v>
      </c>
      <c r="K30" s="28"/>
      <c r="L30" s="28"/>
      <c r="M30" s="28" t="s">
        <v>141</v>
      </c>
      <c r="N30" s="28"/>
      <c r="O30" s="28"/>
      <c r="P30" s="28" t="s">
        <v>141</v>
      </c>
      <c r="Q30" s="29"/>
      <c r="R30" s="9"/>
      <c r="S30" s="55" t="str">
        <f>IF(COUNTA(F30:Q30)&lt;=1,"",IF(MAXA(F30:Q30)&lt;=0.0009,"&lt; 0.001",MAX(F30:Q30)))</f>
        <v>&lt; 0.001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1.0999999999999999E-2</v>
      </c>
      <c r="H32" s="28"/>
      <c r="I32" s="28"/>
      <c r="J32" s="28">
        <v>1.7000000000000001E-2</v>
      </c>
      <c r="K32" s="28"/>
      <c r="L32" s="28"/>
      <c r="M32" s="28">
        <v>7.0000000000000001E-3</v>
      </c>
      <c r="N32" s="28"/>
      <c r="O32" s="28"/>
      <c r="P32" s="28">
        <v>2E-3</v>
      </c>
      <c r="Q32" s="29"/>
      <c r="R32" s="9"/>
      <c r="S32" s="55">
        <f>IF(COUNTA(F32:Q32)&lt;=1,"",IF(MAXA(F32:Q32)&lt;=0.0009,"&lt; 0.001",MAX(F32:Q32)))</f>
        <v>1.7000000000000001E-2</v>
      </c>
      <c r="T32" s="56">
        <f>IF(COUNTA(F32:Q32)&lt;=1,"",IF(MINA(F32:Q32)&lt;=0.0009,"&lt; 0.001",MIN(F32:Q32)))</f>
        <v>2E-3</v>
      </c>
      <c r="U32" s="92">
        <f>IF(COUNTA(F32:Q32)&lt;=0,"",IF(AVERAGEA(F32:Q32)&lt;=0.0009,"&lt; 0.001",ROUND((AVERAGEA(F32:Q32)),3)))</f>
        <v>8.9999999999999993E-3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5.0000000000000001E-3</v>
      </c>
      <c r="H33" s="28"/>
      <c r="I33" s="28"/>
      <c r="J33" s="28">
        <v>1.2E-2</v>
      </c>
      <c r="K33" s="28"/>
      <c r="L33" s="28"/>
      <c r="M33" s="28">
        <v>6.0000000000000001E-3</v>
      </c>
      <c r="N33" s="28"/>
      <c r="O33" s="28"/>
      <c r="P33" s="28" t="s">
        <v>143</v>
      </c>
      <c r="Q33" s="29"/>
      <c r="R33" s="9"/>
      <c r="S33" s="55">
        <f>IF(COUNTA(F33:Q33)&lt;=1,"",IF(MAXA(F33:Q33)&lt;=0.0029,"&lt; 0.003",MAX(F33:Q33)))</f>
        <v>1.2E-2</v>
      </c>
      <c r="T33" s="56" t="str">
        <f>IF(COUNTA(F33:Q33)&lt;=1,"",IF(MINA(F33:Q33)&lt;=0.0029,"&lt; 0.003",MIN(F33:Q33)))</f>
        <v>&lt; 0.003</v>
      </c>
      <c r="U33" s="92">
        <f>IF(COUNTA(F33:Q33)&lt;=0,"",IF(AVERAGEA(F33:Q33)&lt;=0.0029,"&lt; 0.003",AVERAGEA(F33:Q33)))</f>
        <v>5.7499999999999999E-3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2E-3</v>
      </c>
      <c r="H34" s="28"/>
      <c r="I34" s="28"/>
      <c r="J34" s="28">
        <v>3.0000000000000001E-3</v>
      </c>
      <c r="K34" s="28"/>
      <c r="L34" s="28"/>
      <c r="M34" s="28">
        <v>1E-3</v>
      </c>
      <c r="N34" s="28"/>
      <c r="O34" s="28"/>
      <c r="P34" s="28" t="s">
        <v>141</v>
      </c>
      <c r="Q34" s="29"/>
      <c r="R34" s="9"/>
      <c r="S34" s="55">
        <f>IF(COUNTA(F34:Q34)&lt;=1,"",IF(MAXA(F34:Q34)&lt;=0.0009,"&lt; 0.001",MAX(F34:Q34)))</f>
        <v>3.0000000000000001E-3</v>
      </c>
      <c r="T34" s="56" t="str">
        <f>IF(COUNTA(F34:Q34)&lt;=1,"",IF(MINA(F34:Q34)&lt;=0.0009,"&lt; 0.001",MIN(F34:Q34)))</f>
        <v>&lt; 0.001</v>
      </c>
      <c r="U34" s="92">
        <f>IF(COUNTA(F34:Q34)&lt;=0,"",IF(AVERAGEA(F34:Q34)&lt;=0.0009,"&lt; 0.001",ROUND((AVERAGEA(F34:Q34)),3)))</f>
        <v>2E-3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>
        <v>7.0000000000000007E-2</v>
      </c>
      <c r="H38" s="32"/>
      <c r="I38" s="32"/>
      <c r="J38" s="32" t="s">
        <v>145</v>
      </c>
      <c r="K38" s="32"/>
      <c r="L38" s="32"/>
      <c r="M38" s="32">
        <v>0.05</v>
      </c>
      <c r="N38" s="32"/>
      <c r="O38" s="32"/>
      <c r="P38" s="32">
        <v>0.02</v>
      </c>
      <c r="Q38" s="33"/>
      <c r="R38" s="9"/>
      <c r="S38" s="59">
        <f>IF(COUNTA(F38:Q38)&lt;=1,"",IF(MAXA(F38:Q38)&lt;=0.019,"&lt; 0.02",MAX(F38:Q38)))</f>
        <v>7.0000000000000007E-2</v>
      </c>
      <c r="T38" s="60" t="str">
        <f>IF(COUNTA(F38:Q38)&lt;=1,"",IF(MINA(F38:Q38)&lt;=0.019,"&lt; 0.02",MIN(F38:Q38)))</f>
        <v>&lt; 0.02</v>
      </c>
      <c r="U38" s="94">
        <f>IF(COUNTA(F38:Q38)&lt;=0,"",IF(AVERAGEA(F38:Q38)&lt;=0.019,"&lt; 0.02",AVERAGEA(F38:Q38)))</f>
        <v>3.5000000000000003E-2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0.03</v>
      </c>
      <c r="G39" s="32" t="s">
        <v>127</v>
      </c>
      <c r="H39" s="32">
        <v>0.03</v>
      </c>
      <c r="I39" s="32" t="s">
        <v>127</v>
      </c>
      <c r="J39" s="32">
        <v>0.01</v>
      </c>
      <c r="K39" s="32">
        <v>0.02</v>
      </c>
      <c r="L39" s="32" t="s">
        <v>127</v>
      </c>
      <c r="M39" s="32">
        <v>0.02</v>
      </c>
      <c r="N39" s="32" t="s">
        <v>127</v>
      </c>
      <c r="O39" s="32">
        <v>0.03</v>
      </c>
      <c r="P39" s="32">
        <v>0.04</v>
      </c>
      <c r="Q39" s="33">
        <v>0.02</v>
      </c>
      <c r="R39" s="9"/>
      <c r="S39" s="59">
        <f>IF(COUNTA(F39:Q39)&lt;=1,"",IF(MAXA(F39:Q39)&lt;=0.009,"&lt; 0.01",MAX(F39:Q39)))</f>
        <v>0.04</v>
      </c>
      <c r="T39" s="60" t="str">
        <f>IF(COUNTA(F39:Q39)&lt;=1,"",IF(MINA(F39:Q39)&lt;=0.009,"&lt; 0.01",MIN(F39:Q39)))</f>
        <v>&lt; 0.01</v>
      </c>
      <c r="U39" s="94">
        <f>IF(COUNTA(F39:Q39)&lt;=0,"",IF(AVERAGEA(F39:Q39)&lt;=0.009,"&lt; 0.01",AVERAGEA(F39:Q39)))</f>
        <v>1.6666666666666666E-2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3.9</v>
      </c>
      <c r="H41" s="38"/>
      <c r="I41" s="38"/>
      <c r="J41" s="38">
        <v>4.4000000000000004</v>
      </c>
      <c r="K41" s="38"/>
      <c r="L41" s="38"/>
      <c r="M41" s="38">
        <v>4.3</v>
      </c>
      <c r="N41" s="38"/>
      <c r="O41" s="38"/>
      <c r="P41" s="38">
        <v>4.2</v>
      </c>
      <c r="Q41" s="39"/>
      <c r="R41" s="9"/>
      <c r="S41" s="65">
        <f>IF(COUNTA(F41:Q41)&lt;=1,"",IF(MAXA(F41:Q41)&lt;=0.019,"&lt; 0.02",MAX(F41:Q41)))</f>
        <v>4.4000000000000004</v>
      </c>
      <c r="T41" s="66">
        <f>IF(COUNTA(F41:Q41)&lt;=1,"",IF(MINA(F41:Q41)&lt;=0.019,"&lt; 0.02",MIN(F41:Q41)))</f>
        <v>3.9</v>
      </c>
      <c r="U41" s="97">
        <f>IF(COUNTA(F41:Q41)&lt;=0,"",IF(AVERAGEA(F41:Q41)&lt;=0.019,"&lt; 0.02",AVERAGEA(F41:Q41)))</f>
        <v>4.2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5.6</v>
      </c>
      <c r="G43" s="38">
        <v>5.9</v>
      </c>
      <c r="H43" s="38">
        <v>5.5</v>
      </c>
      <c r="I43" s="38">
        <v>6.4</v>
      </c>
      <c r="J43" s="38">
        <v>6</v>
      </c>
      <c r="K43" s="38">
        <v>5.8</v>
      </c>
      <c r="L43" s="38">
        <v>6.6</v>
      </c>
      <c r="M43" s="38">
        <v>5.9</v>
      </c>
      <c r="N43" s="38">
        <v>6.2</v>
      </c>
      <c r="O43" s="38">
        <v>5.5</v>
      </c>
      <c r="P43" s="38">
        <v>5.4</v>
      </c>
      <c r="Q43" s="39">
        <v>5.9</v>
      </c>
      <c r="R43" s="9"/>
      <c r="S43" s="65">
        <f>IF(COUNTA(F43:Q43)&lt;=1,"",IF(MAXA(F43:Q43)&lt;=0.009,"&lt; 0.01",MAX(F43:Q43)))</f>
        <v>6.6</v>
      </c>
      <c r="T43" s="66">
        <f>IF(COUNTA(F43:Q43)&lt;=1,"",IF(MINA(F43:Q43)&lt;=0.009,"&lt; 0.01",MIN(F43:Q43)))</f>
        <v>5.4</v>
      </c>
      <c r="U43" s="97">
        <f>IF(COUNTA(F43:Q43)&lt;=0,"",IF(AVERAGEA(F43:Q43)&lt;=0.009,"&lt; 0.01",AVERAGEA(F43:Q43)))</f>
        <v>5.8916666666666666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20</v>
      </c>
      <c r="H44" s="11"/>
      <c r="I44" s="11"/>
      <c r="J44" s="11">
        <v>22</v>
      </c>
      <c r="K44" s="11"/>
      <c r="L44" s="11"/>
      <c r="M44" s="11">
        <v>23</v>
      </c>
      <c r="N44" s="11"/>
      <c r="O44" s="11"/>
      <c r="P44" s="11">
        <v>22</v>
      </c>
      <c r="Q44" s="12"/>
      <c r="R44" s="9"/>
      <c r="S44" s="54">
        <f>IF(COUNTA(F44:Q44)&lt;=1,"",MAX(F44:Q44))</f>
        <v>23</v>
      </c>
      <c r="T44" s="11">
        <f>IF(COUNTA(F44:Q44)&lt;=1,"",MIN(F44:Q44))</f>
        <v>20</v>
      </c>
      <c r="U44" s="98">
        <f>IF(COUNTA(F44:Q44)&lt;=0,"",ROUND(AVERAGEA(F44:Q44),0))</f>
        <v>22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>
        <v>57</v>
      </c>
      <c r="H45" s="11"/>
      <c r="I45" s="11"/>
      <c r="J45" s="11">
        <v>43</v>
      </c>
      <c r="K45" s="11"/>
      <c r="L45" s="11"/>
      <c r="M45" s="11">
        <v>41</v>
      </c>
      <c r="N45" s="11"/>
      <c r="O45" s="11"/>
      <c r="P45" s="11">
        <v>39</v>
      </c>
      <c r="Q45" s="12"/>
      <c r="R45" s="9"/>
      <c r="S45" s="54">
        <f>IF(COUNTA(F45:Q45)&lt;=1,"",MAX(F45:Q45))</f>
        <v>57</v>
      </c>
      <c r="T45" s="11">
        <f>IF(COUNTA(F45:Q45)&lt;=1,"",MIN(F45:Q45))</f>
        <v>39</v>
      </c>
      <c r="U45" s="98">
        <f>IF(COUNTA(F45:Q45)&lt;=0,"",ROUND(AVERAGEA(F45:Q45),0))</f>
        <v>45</v>
      </c>
      <c r="V45" s="86">
        <f t="shared" si="0"/>
        <v>4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 t="s">
        <v>150</v>
      </c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3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 t="s">
        <v>150</v>
      </c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3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 t="s">
        <v>130</v>
      </c>
      <c r="G51" s="38">
        <v>0.3</v>
      </c>
      <c r="H51" s="38">
        <v>0.3</v>
      </c>
      <c r="I51" s="38">
        <v>0.5</v>
      </c>
      <c r="J51" s="38">
        <v>0.5</v>
      </c>
      <c r="K51" s="38">
        <v>0.3</v>
      </c>
      <c r="L51" s="38">
        <v>0.4</v>
      </c>
      <c r="M51" s="38">
        <v>0.4</v>
      </c>
      <c r="N51" s="38">
        <v>0.3</v>
      </c>
      <c r="O51" s="38" t="s">
        <v>130</v>
      </c>
      <c r="P51" s="38" t="s">
        <v>130</v>
      </c>
      <c r="Q51" s="39" t="s">
        <v>130</v>
      </c>
      <c r="R51" s="9"/>
      <c r="S51" s="65">
        <f>IF(COUNTA(F51:Q51)&lt;=1,"",IF(MAXA(F51:Q51)&lt;=0.29,"&lt; 0.3",MAX(F51:Q51)))</f>
        <v>0.5</v>
      </c>
      <c r="T51" s="66" t="str">
        <f>IF(COUNTA(F51:Q51)&lt;=1,"",IF(MINA(F51:Q51)&lt;=0.29,"&lt; 0.3",MIN(F51:Q51)))</f>
        <v>&lt; 0.3</v>
      </c>
      <c r="U51" s="97" t="str">
        <f>IF(COUNTA(F51:Q51)&lt;=0,"",IF(AVERAGEA(F51:Q51)&lt;=0.29,"&lt; 0.3",AVERAGEA(F51:Q51)))</f>
        <v>&lt; 0.3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7.07</v>
      </c>
      <c r="G52" s="32">
        <v>7</v>
      </c>
      <c r="H52" s="32">
        <v>7.12</v>
      </c>
      <c r="I52" s="32">
        <v>7.1</v>
      </c>
      <c r="J52" s="32">
        <v>7.02</v>
      </c>
      <c r="K52" s="32">
        <v>7.2</v>
      </c>
      <c r="L52" s="32">
        <v>6.99</v>
      </c>
      <c r="M52" s="32">
        <v>7.02</v>
      </c>
      <c r="N52" s="32">
        <v>6.99</v>
      </c>
      <c r="O52" s="32">
        <v>6.93</v>
      </c>
      <c r="P52" s="32">
        <v>6.96</v>
      </c>
      <c r="Q52" s="33">
        <v>7.03</v>
      </c>
      <c r="R52" s="9"/>
      <c r="S52" s="59">
        <f>IF(COUNTA(F52:Q52)&lt;=1,"",MAX(F52:Q52))</f>
        <v>7.2</v>
      </c>
      <c r="T52" s="60">
        <f>IF(COUNTA(F52:Q52)&lt;=1,"",MIN(F52:Q52))</f>
        <v>6.93</v>
      </c>
      <c r="U52" s="94">
        <f>IF(COUNTA(F52:Q52)&lt;=0,"",ROUND(AVERAGEA(F52:Q52),2))</f>
        <v>7.04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0.5</v>
      </c>
      <c r="G57" s="38">
        <v>0.3</v>
      </c>
      <c r="H57" s="38">
        <v>0.4</v>
      </c>
      <c r="I57" s="38">
        <v>0.4</v>
      </c>
      <c r="J57" s="38">
        <v>0.4</v>
      </c>
      <c r="K57" s="38">
        <v>0.4</v>
      </c>
      <c r="L57" s="38">
        <v>0.4</v>
      </c>
      <c r="M57" s="38">
        <v>0.4</v>
      </c>
      <c r="N57" s="38">
        <v>0.5</v>
      </c>
      <c r="O57" s="38">
        <v>0.1</v>
      </c>
      <c r="P57" s="38">
        <v>0.5</v>
      </c>
      <c r="Q57" s="39">
        <v>0.4</v>
      </c>
      <c r="R57" s="9"/>
      <c r="S57" s="65">
        <f>IF(COUNTA(F57:Q57)&lt;=1,"",IF(MAXA(F57:Q57)&lt;=0.09,"&lt; 0.1",MAX(F57:Q57)))</f>
        <v>0.5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0.39166666666666666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 t="s">
        <v>124</v>
      </c>
      <c r="G58" s="32" t="s">
        <v>124</v>
      </c>
      <c r="H58" s="32" t="s">
        <v>124</v>
      </c>
      <c r="I58" s="32" t="s">
        <v>124</v>
      </c>
      <c r="J58" s="32" t="s">
        <v>124</v>
      </c>
      <c r="K58" s="32" t="s">
        <v>124</v>
      </c>
      <c r="L58" s="32" t="s">
        <v>124</v>
      </c>
      <c r="M58" s="32" t="s">
        <v>124</v>
      </c>
      <c r="N58" s="32" t="s">
        <v>124</v>
      </c>
      <c r="O58" s="32" t="s">
        <v>124</v>
      </c>
      <c r="P58" s="32" t="s">
        <v>124</v>
      </c>
      <c r="Q58" s="33" t="s">
        <v>124</v>
      </c>
      <c r="R58" s="9"/>
      <c r="S58" s="59" t="str">
        <f>IF(COUNTA(F58:Q58)&lt;=1,"",IF(MAXA(F58:Q58)&lt;=0.049,"&lt; 0.05",MAX(F58:Q58)))</f>
        <v>&lt; 0.05</v>
      </c>
      <c r="T58" s="60" t="str">
        <f>IF(COUNTA(F58:Q58)&lt;=1,"",IF(MINA(F58:Q58)&lt;=0.049,"&lt; 0.05",MIN(F58:Q58)))</f>
        <v>&lt; 0.05</v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12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>
        <v>0</v>
      </c>
      <c r="G59" s="14"/>
      <c r="H59" s="14"/>
      <c r="I59" s="14">
        <v>0</v>
      </c>
      <c r="J59" s="14"/>
      <c r="K59" s="14"/>
      <c r="L59" s="14">
        <v>0</v>
      </c>
      <c r="M59" s="14"/>
      <c r="N59" s="14"/>
      <c r="O59" s="14">
        <v>0</v>
      </c>
      <c r="P59" s="14"/>
      <c r="Q59" s="15"/>
      <c r="R59" s="9"/>
      <c r="S59" s="13">
        <f>IF(COUNTA(F59:Q59)&lt;=1,"",MAXA(F59:Q59))</f>
        <v>0</v>
      </c>
      <c r="T59" s="14">
        <f>IF(COUNTA(F59:Q59)&lt;=1,"",MINA(F59:Q59))</f>
        <v>0</v>
      </c>
      <c r="U59" s="90">
        <f>IF(COUNTA(F59:Q59)&lt;=0,"",ROUND(AVERAGEA(F59:Q59),0))</f>
        <v>0</v>
      </c>
      <c r="V59" s="86">
        <f t="shared" si="1"/>
        <v>4</v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N59" sqref="N59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7" t="s">
        <v>132</v>
      </c>
      <c r="C1" s="106" t="s">
        <v>133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87</v>
      </c>
      <c r="B2" s="108"/>
      <c r="C2" s="113" t="s">
        <v>89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12</v>
      </c>
      <c r="G4" s="26">
        <v>18</v>
      </c>
      <c r="H4" s="26">
        <v>19</v>
      </c>
      <c r="I4" s="26">
        <v>20</v>
      </c>
      <c r="J4" s="26">
        <v>27</v>
      </c>
      <c r="K4" s="26">
        <v>21</v>
      </c>
      <c r="L4" s="26">
        <v>25</v>
      </c>
      <c r="M4" s="26">
        <v>17</v>
      </c>
      <c r="N4" s="26">
        <v>7</v>
      </c>
      <c r="O4" s="26">
        <v>0</v>
      </c>
      <c r="P4" s="26">
        <v>6</v>
      </c>
      <c r="Q4" s="27">
        <v>6</v>
      </c>
      <c r="R4" s="9"/>
      <c r="S4" s="52">
        <f>MAX(F4:Q4)</f>
        <v>27</v>
      </c>
      <c r="T4" s="53">
        <f>MIN(F4:Q4)</f>
        <v>0</v>
      </c>
      <c r="U4" s="89">
        <f>AVERAGE(F4:Q4)</f>
        <v>14.833333333333334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14</v>
      </c>
      <c r="G5" s="26">
        <v>18</v>
      </c>
      <c r="H5" s="26">
        <v>19</v>
      </c>
      <c r="I5" s="26">
        <v>20</v>
      </c>
      <c r="J5" s="26">
        <v>25</v>
      </c>
      <c r="K5" s="26">
        <v>23</v>
      </c>
      <c r="L5" s="26">
        <v>21</v>
      </c>
      <c r="M5" s="26">
        <v>15</v>
      </c>
      <c r="N5" s="26">
        <v>10</v>
      </c>
      <c r="O5" s="26">
        <v>5</v>
      </c>
      <c r="P5" s="26">
        <v>5</v>
      </c>
      <c r="Q5" s="27">
        <v>6</v>
      </c>
      <c r="R5" s="9"/>
      <c r="S5" s="52">
        <f>MAX(F5:Q5)</f>
        <v>25</v>
      </c>
      <c r="T5" s="53">
        <f>MIN(F5:Q5)</f>
        <v>5</v>
      </c>
      <c r="U5" s="89">
        <f>AVERAGE(F5:Q5)</f>
        <v>15.083333333333334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0.27</v>
      </c>
      <c r="G16" s="32">
        <v>0.22</v>
      </c>
      <c r="H16" s="32">
        <v>0.19</v>
      </c>
      <c r="I16" s="32">
        <v>0.2</v>
      </c>
      <c r="J16" s="32">
        <v>0.2</v>
      </c>
      <c r="K16" s="32">
        <v>0.2</v>
      </c>
      <c r="L16" s="32">
        <v>0.18</v>
      </c>
      <c r="M16" s="32">
        <v>0.14000000000000001</v>
      </c>
      <c r="N16" s="32">
        <v>0.21</v>
      </c>
      <c r="O16" s="32">
        <v>0.24</v>
      </c>
      <c r="P16" s="32">
        <v>0.23</v>
      </c>
      <c r="Q16" s="33">
        <v>0.23</v>
      </c>
      <c r="R16" s="9"/>
      <c r="S16" s="59">
        <f>IF(COUNTA(F16:Q16)&lt;=1,"",IF(MAXA(F16:Q16)&lt;=0.019,"&lt; 0.02",MAX(F16:Q16)))</f>
        <v>0.27</v>
      </c>
      <c r="T16" s="60">
        <f>IF(COUNTA(F16:Q16)&lt;=1,"",IF(MINA(F16:Q16)&lt;=0.019,"&lt; 0.02",MIN(F16:Q16)))</f>
        <v>0.14000000000000001</v>
      </c>
      <c r="U16" s="94">
        <f>IF(COUNTA(F16:Q16)&lt;=0,"",IF(AVERAGEA(F16:Q16)&lt;=0.019,"&lt; 0.02",AVERAGEA(F16:Q16)))</f>
        <v>0.20916666666666664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 t="s">
        <v>126</v>
      </c>
      <c r="H26" s="32" t="s">
        <v>126</v>
      </c>
      <c r="I26" s="32" t="s">
        <v>126</v>
      </c>
      <c r="J26" s="32" t="s">
        <v>126</v>
      </c>
      <c r="K26" s="32" t="s">
        <v>126</v>
      </c>
      <c r="L26" s="32" t="s">
        <v>126</v>
      </c>
      <c r="M26" s="32" t="s">
        <v>126</v>
      </c>
      <c r="N26" s="32" t="s">
        <v>126</v>
      </c>
      <c r="O26" s="32" t="s">
        <v>126</v>
      </c>
      <c r="P26" s="32" t="s">
        <v>126</v>
      </c>
      <c r="Q26" s="33" t="s">
        <v>126</v>
      </c>
      <c r="R26" s="9"/>
      <c r="S26" s="59" t="str">
        <f>IF(COUNTA(F26:Q26)&lt;=1,"",IF(MAXA(F26:Q26)&lt;=0.059,"&lt; 0.06",MAX(F26:Q26)))</f>
        <v>&lt; 0.06</v>
      </c>
      <c r="T26" s="60" t="str">
        <f>IF(COUNTA(F26:Q26)&lt;=1,"",IF(MINA(F26:Q26)&lt;=0.059,"&lt; 0.06",MIN(F26:Q26)))</f>
        <v>&lt; 0.06</v>
      </c>
      <c r="U26" s="94" t="str">
        <f>IF(COUNTA(F26:Q26)&lt;=0,"",IF(AVERAGEA(F26:Q26)&lt;=0.059,"&lt; 0.06",AVERAGEA(F26:Q26)))</f>
        <v>&lt; 0.06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8.9999999999999993E-3</v>
      </c>
      <c r="H28" s="28"/>
      <c r="I28" s="28"/>
      <c r="J28" s="28">
        <v>1.2E-2</v>
      </c>
      <c r="K28" s="28"/>
      <c r="L28" s="28"/>
      <c r="M28" s="28">
        <v>0.01</v>
      </c>
      <c r="N28" s="28"/>
      <c r="O28" s="28"/>
      <c r="P28" s="28">
        <v>6.0000000000000001E-3</v>
      </c>
      <c r="Q28" s="29"/>
      <c r="R28" s="9"/>
      <c r="S28" s="55">
        <f>IF(COUNTA(F28:Q28)&lt;=1,"",IF(MAXA(F28:Q28)&lt;=0.0009,"&lt; 0.001",MAX(F28:Q28)))</f>
        <v>1.2E-2</v>
      </c>
      <c r="T28" s="56">
        <f>IF(COUNTA(F28:Q28)&lt;=1,"",IF(MINA(F28:Q28)&lt;=0.0009,"&lt; 0.001",MIN(F28:Q28)))</f>
        <v>6.0000000000000001E-3</v>
      </c>
      <c r="U28" s="92">
        <f>IF(COUNTA(F28:Q28)&lt;=0,"",IF(AVERAGEA(F28:Q28)&lt;=0.0009,"&lt; 0.001",ROUND((AVERAGEA(F28:Q28)),3)))</f>
        <v>8.9999999999999993E-3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 t="s">
        <v>143</v>
      </c>
      <c r="H29" s="28"/>
      <c r="I29" s="28"/>
      <c r="J29" s="28" t="s">
        <v>143</v>
      </c>
      <c r="K29" s="28"/>
      <c r="L29" s="28"/>
      <c r="M29" s="28" t="s">
        <v>143</v>
      </c>
      <c r="N29" s="28"/>
      <c r="O29" s="28"/>
      <c r="P29" s="28">
        <v>4.0000000000000001E-3</v>
      </c>
      <c r="Q29" s="29"/>
      <c r="R29" s="9"/>
      <c r="S29" s="55">
        <f>IF(COUNTA(F29:Q29)&lt;=1,"",IF(MAXA(F29:Q29)&lt;=0.0029,"&lt; 0.003",MAX(F29:Q29)))</f>
        <v>4.0000000000000001E-3</v>
      </c>
      <c r="T29" s="56" t="str">
        <f>IF(COUNTA(F29:Q29)&lt;=1,"",IF(MINA(F29:Q29)&lt;=0.0029,"&lt; 0.003",MIN(F29:Q29)))</f>
        <v>&lt; 0.003</v>
      </c>
      <c r="U29" s="92" t="str">
        <f>IF(COUNTA(F29:Q29)&lt;=0,"",IF(AVERAGEA(F29:Q29)&lt;=0.0029,"&lt; 0.003",AVERAGEA(F29:Q29)))</f>
        <v>&lt; 0.003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 t="s">
        <v>141</v>
      </c>
      <c r="K30" s="28"/>
      <c r="L30" s="28"/>
      <c r="M30" s="28">
        <v>2E-3</v>
      </c>
      <c r="N30" s="28"/>
      <c r="O30" s="28"/>
      <c r="P30" s="28" t="s">
        <v>141</v>
      </c>
      <c r="Q30" s="29"/>
      <c r="R30" s="9"/>
      <c r="S30" s="55">
        <f>IF(COUNTA(F30:Q30)&lt;=1,"",IF(MAXA(F30:Q30)&lt;=0.0009,"&lt; 0.001",MAX(F30:Q30)))</f>
        <v>2E-3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1.2E-2</v>
      </c>
      <c r="H32" s="28"/>
      <c r="I32" s="28"/>
      <c r="J32" s="28">
        <v>1.6E-2</v>
      </c>
      <c r="K32" s="28"/>
      <c r="L32" s="28"/>
      <c r="M32" s="28">
        <v>1.7000000000000001E-2</v>
      </c>
      <c r="N32" s="28"/>
      <c r="O32" s="28"/>
      <c r="P32" s="28">
        <v>8.9999999999999993E-3</v>
      </c>
      <c r="Q32" s="29"/>
      <c r="R32" s="9"/>
      <c r="S32" s="55">
        <f>IF(COUNTA(F32:Q32)&lt;=1,"",IF(MAXA(F32:Q32)&lt;=0.0009,"&lt; 0.001",MAX(F32:Q32)))</f>
        <v>1.7000000000000001E-2</v>
      </c>
      <c r="T32" s="56">
        <f>IF(COUNTA(F32:Q32)&lt;=1,"",IF(MINA(F32:Q32)&lt;=0.0009,"&lt; 0.001",MIN(F32:Q32)))</f>
        <v>8.9999999999999993E-3</v>
      </c>
      <c r="U32" s="92">
        <f>IF(COUNTA(F32:Q32)&lt;=0,"",IF(AVERAGEA(F32:Q32)&lt;=0.0009,"&lt; 0.001",ROUND((AVERAGEA(F32:Q32)),3)))</f>
        <v>1.4E-2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8.0000000000000002E-3</v>
      </c>
      <c r="H33" s="28"/>
      <c r="I33" s="28"/>
      <c r="J33" s="28">
        <v>7.0000000000000001E-3</v>
      </c>
      <c r="K33" s="28"/>
      <c r="L33" s="28"/>
      <c r="M33" s="28">
        <v>6.0000000000000001E-3</v>
      </c>
      <c r="N33" s="28"/>
      <c r="O33" s="28"/>
      <c r="P33" s="28">
        <v>6.0000000000000001E-3</v>
      </c>
      <c r="Q33" s="29"/>
      <c r="R33" s="9"/>
      <c r="S33" s="55">
        <f>IF(COUNTA(F33:Q33)&lt;=1,"",IF(MAXA(F33:Q33)&lt;=0.0029,"&lt; 0.003",MAX(F33:Q33)))</f>
        <v>8.0000000000000002E-3</v>
      </c>
      <c r="T33" s="56">
        <f>IF(COUNTA(F33:Q33)&lt;=1,"",IF(MINA(F33:Q33)&lt;=0.0029,"&lt; 0.003",MIN(F33:Q33)))</f>
        <v>6.0000000000000001E-3</v>
      </c>
      <c r="U33" s="92">
        <f>IF(COUNTA(F33:Q33)&lt;=0,"",IF(AVERAGEA(F33:Q33)&lt;=0.0029,"&lt; 0.003",AVERAGEA(F33:Q33)))</f>
        <v>6.7499999999999991E-3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3.0000000000000001E-3</v>
      </c>
      <c r="H34" s="28"/>
      <c r="I34" s="28"/>
      <c r="J34" s="28">
        <v>4.0000000000000001E-3</v>
      </c>
      <c r="K34" s="28"/>
      <c r="L34" s="28"/>
      <c r="M34" s="28">
        <v>5.0000000000000001E-3</v>
      </c>
      <c r="N34" s="28"/>
      <c r="O34" s="28"/>
      <c r="P34" s="28">
        <v>3.0000000000000001E-3</v>
      </c>
      <c r="Q34" s="29"/>
      <c r="R34" s="9"/>
      <c r="S34" s="55">
        <f>IF(COUNTA(F34:Q34)&lt;=1,"",IF(MAXA(F34:Q34)&lt;=0.0009,"&lt; 0.001",MAX(F34:Q34)))</f>
        <v>5.0000000000000001E-3</v>
      </c>
      <c r="T34" s="56">
        <f>IF(COUNTA(F34:Q34)&lt;=1,"",IF(MINA(F34:Q34)&lt;=0.0009,"&lt; 0.001",MIN(F34:Q34)))</f>
        <v>3.0000000000000001E-3</v>
      </c>
      <c r="U34" s="92">
        <f>IF(COUNTA(F34:Q34)&lt;=0,"",IF(AVERAGEA(F34:Q34)&lt;=0.0009,"&lt; 0.001",ROUND((AVERAGEA(F34:Q34)),3)))</f>
        <v>4.0000000000000001E-3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 t="s">
        <v>145</v>
      </c>
      <c r="K38" s="32"/>
      <c r="L38" s="32"/>
      <c r="M38" s="32" t="s">
        <v>145</v>
      </c>
      <c r="N38" s="32"/>
      <c r="O38" s="32"/>
      <c r="P38" s="32" t="s">
        <v>145</v>
      </c>
      <c r="Q38" s="33"/>
      <c r="R38" s="9"/>
      <c r="S38" s="59" t="str">
        <f>IF(COUNTA(F38:Q38)&lt;=1,"",IF(MAXA(F38:Q38)&lt;=0.019,"&lt; 0.02",MAX(F38:Q38)))</f>
        <v>&lt; 0.02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0.02</v>
      </c>
      <c r="G39" s="32">
        <v>0.03</v>
      </c>
      <c r="H39" s="32">
        <v>0.02</v>
      </c>
      <c r="I39" s="32">
        <v>0.03</v>
      </c>
      <c r="J39" s="32" t="s">
        <v>127</v>
      </c>
      <c r="K39" s="32" t="s">
        <v>127</v>
      </c>
      <c r="L39" s="32" t="s">
        <v>127</v>
      </c>
      <c r="M39" s="32" t="s">
        <v>127</v>
      </c>
      <c r="N39" s="32" t="s">
        <v>127</v>
      </c>
      <c r="O39" s="32" t="s">
        <v>127</v>
      </c>
      <c r="P39" s="32">
        <v>0.02</v>
      </c>
      <c r="Q39" s="33">
        <v>0.01</v>
      </c>
      <c r="R39" s="9"/>
      <c r="S39" s="59">
        <f>IF(COUNTA(F39:Q39)&lt;=1,"",IF(MAXA(F39:Q39)&lt;=0.009,"&lt; 0.01",MAX(F39:Q39)))</f>
        <v>0.03</v>
      </c>
      <c r="T39" s="60" t="str">
        <f>IF(COUNTA(F39:Q39)&lt;=1,"",IF(MINA(F39:Q39)&lt;=0.009,"&lt; 0.01",MIN(F39:Q39)))</f>
        <v>&lt; 0.01</v>
      </c>
      <c r="U39" s="94">
        <f>IF(COUNTA(F39:Q39)&lt;=0,"",IF(AVERAGEA(F39:Q39)&lt;=0.009,"&lt; 0.01",AVERAGEA(F39:Q39)))</f>
        <v>1.0833333333333334E-2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5</v>
      </c>
      <c r="H41" s="38"/>
      <c r="I41" s="38"/>
      <c r="J41" s="38">
        <v>6.2</v>
      </c>
      <c r="K41" s="38"/>
      <c r="L41" s="38"/>
      <c r="M41" s="38">
        <v>7</v>
      </c>
      <c r="N41" s="38"/>
      <c r="O41" s="38"/>
      <c r="P41" s="38">
        <v>5.2</v>
      </c>
      <c r="Q41" s="39"/>
      <c r="R41" s="9"/>
      <c r="S41" s="65">
        <f>IF(COUNTA(F41:Q41)&lt;=1,"",IF(MAXA(F41:Q41)&lt;=0.019,"&lt; 0.02",MAX(F41:Q41)))</f>
        <v>7</v>
      </c>
      <c r="T41" s="66">
        <f>IF(COUNTA(F41:Q41)&lt;=1,"",IF(MINA(F41:Q41)&lt;=0.019,"&lt; 0.02",MIN(F41:Q41)))</f>
        <v>5</v>
      </c>
      <c r="U41" s="97">
        <f>IF(COUNTA(F41:Q41)&lt;=0,"",IF(AVERAGEA(F41:Q41)&lt;=0.019,"&lt; 0.02",AVERAGEA(F41:Q41)))</f>
        <v>5.85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6.7</v>
      </c>
      <c r="G43" s="38">
        <v>6.4</v>
      </c>
      <c r="H43" s="38">
        <v>6</v>
      </c>
      <c r="I43" s="38">
        <v>5.8</v>
      </c>
      <c r="J43" s="38">
        <v>5.8</v>
      </c>
      <c r="K43" s="38">
        <v>5.8</v>
      </c>
      <c r="L43" s="38">
        <v>6</v>
      </c>
      <c r="M43" s="38">
        <v>7.6</v>
      </c>
      <c r="N43" s="38">
        <v>6.5</v>
      </c>
      <c r="O43" s="38">
        <v>5.8</v>
      </c>
      <c r="P43" s="38">
        <v>5.7</v>
      </c>
      <c r="Q43" s="39">
        <v>5.8</v>
      </c>
      <c r="R43" s="9"/>
      <c r="S43" s="65">
        <f>IF(COUNTA(F43:Q43)&lt;=1,"",IF(MAXA(F43:Q43)&lt;=0.009,"&lt; 0.01",MAX(F43:Q43)))</f>
        <v>7.6</v>
      </c>
      <c r="T43" s="66">
        <f>IF(COUNTA(F43:Q43)&lt;=1,"",IF(MINA(F43:Q43)&lt;=0.009,"&lt; 0.01",MIN(F43:Q43)))</f>
        <v>5.7</v>
      </c>
      <c r="U43" s="97">
        <f>IF(COUNTA(F43:Q43)&lt;=0,"",IF(AVERAGEA(F43:Q43)&lt;=0.009,"&lt; 0.01",AVERAGEA(F43:Q43)))</f>
        <v>6.1583333333333323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19</v>
      </c>
      <c r="H44" s="11"/>
      <c r="I44" s="11"/>
      <c r="J44" s="11">
        <v>21</v>
      </c>
      <c r="K44" s="11"/>
      <c r="L44" s="11"/>
      <c r="M44" s="11">
        <v>26</v>
      </c>
      <c r="N44" s="11"/>
      <c r="O44" s="11"/>
      <c r="P44" s="11">
        <v>23</v>
      </c>
      <c r="Q44" s="12"/>
      <c r="R44" s="9"/>
      <c r="S44" s="54">
        <f>IF(COUNTA(F44:Q44)&lt;=1,"",MAX(F44:Q44))</f>
        <v>26</v>
      </c>
      <c r="T44" s="11">
        <f>IF(COUNTA(F44:Q44)&lt;=1,"",MIN(F44:Q44))</f>
        <v>19</v>
      </c>
      <c r="U44" s="98">
        <f>IF(COUNTA(F44:Q44)&lt;=0,"",ROUND(AVERAGEA(F44:Q44),0))</f>
        <v>22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>
        <v>58</v>
      </c>
      <c r="H45" s="11"/>
      <c r="I45" s="11"/>
      <c r="J45" s="11">
        <v>47</v>
      </c>
      <c r="K45" s="11"/>
      <c r="L45" s="11"/>
      <c r="M45" s="11">
        <v>51</v>
      </c>
      <c r="N45" s="11"/>
      <c r="O45" s="11"/>
      <c r="P45" s="11">
        <v>44</v>
      </c>
      <c r="Q45" s="12"/>
      <c r="R45" s="9"/>
      <c r="S45" s="54">
        <f>IF(COUNTA(F45:Q45)&lt;=1,"",MAX(F45:Q45))</f>
        <v>58</v>
      </c>
      <c r="T45" s="11">
        <f>IF(COUNTA(F45:Q45)&lt;=1,"",MIN(F45:Q45))</f>
        <v>44</v>
      </c>
      <c r="U45" s="98">
        <f>IF(COUNTA(F45:Q45)&lt;=0,"",ROUND(AVERAGEA(F45:Q45),0))</f>
        <v>50</v>
      </c>
      <c r="V45" s="86">
        <f t="shared" si="0"/>
        <v>4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 t="s">
        <v>150</v>
      </c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3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 t="s">
        <v>150</v>
      </c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3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0.5</v>
      </c>
      <c r="G51" s="38">
        <v>0.4</v>
      </c>
      <c r="H51" s="38">
        <v>0.4</v>
      </c>
      <c r="I51" s="38">
        <v>0.4</v>
      </c>
      <c r="J51" s="38">
        <v>0.4</v>
      </c>
      <c r="K51" s="38">
        <v>0.5</v>
      </c>
      <c r="L51" s="38">
        <v>0.5</v>
      </c>
      <c r="M51" s="38">
        <v>0.5</v>
      </c>
      <c r="N51" s="38">
        <v>0.6</v>
      </c>
      <c r="O51" s="38">
        <v>0.5</v>
      </c>
      <c r="P51" s="38">
        <v>0.5</v>
      </c>
      <c r="Q51" s="39">
        <v>0.5</v>
      </c>
      <c r="R51" s="9"/>
      <c r="S51" s="65">
        <f>IF(COUNTA(F51:Q51)&lt;=1,"",IF(MAXA(F51:Q51)&lt;=0.29,"&lt; 0.3",MAX(F51:Q51)))</f>
        <v>0.6</v>
      </c>
      <c r="T51" s="66">
        <f>IF(COUNTA(F51:Q51)&lt;=1,"",IF(MINA(F51:Q51)&lt;=0.29,"&lt; 0.3",MIN(F51:Q51)))</f>
        <v>0.4</v>
      </c>
      <c r="U51" s="97">
        <f>IF(COUNTA(F51:Q51)&lt;=0,"",IF(AVERAGEA(F51:Q51)&lt;=0.29,"&lt; 0.3",AVERAGEA(F51:Q51)))</f>
        <v>0.47500000000000003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7.17</v>
      </c>
      <c r="G52" s="32">
        <v>7.21</v>
      </c>
      <c r="H52" s="32">
        <v>7.21</v>
      </c>
      <c r="I52" s="32">
        <v>7.27</v>
      </c>
      <c r="J52" s="32">
        <v>7.27</v>
      </c>
      <c r="K52" s="32">
        <v>7.36</v>
      </c>
      <c r="L52" s="32">
        <v>7.25</v>
      </c>
      <c r="M52" s="32">
        <v>7.16</v>
      </c>
      <c r="N52" s="32">
        <v>7.03</v>
      </c>
      <c r="O52" s="32">
        <v>7.01</v>
      </c>
      <c r="P52" s="32">
        <v>6.99</v>
      </c>
      <c r="Q52" s="33">
        <v>7.2</v>
      </c>
      <c r="R52" s="9"/>
      <c r="S52" s="59">
        <f>IF(COUNTA(F52:Q52)&lt;=1,"",MAX(F52:Q52))</f>
        <v>7.36</v>
      </c>
      <c r="T52" s="60">
        <f>IF(COUNTA(F52:Q52)&lt;=1,"",MIN(F52:Q52))</f>
        <v>6.99</v>
      </c>
      <c r="U52" s="94">
        <f>IF(COUNTA(F52:Q52)&lt;=0,"",ROUND(AVERAGEA(F52:Q52),2))</f>
        <v>7.18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0.2</v>
      </c>
      <c r="G57" s="38">
        <v>0.1</v>
      </c>
      <c r="H57" s="38">
        <v>0.2</v>
      </c>
      <c r="I57" s="38">
        <v>0.2</v>
      </c>
      <c r="J57" s="38">
        <v>0.1</v>
      </c>
      <c r="K57" s="38">
        <v>0.1</v>
      </c>
      <c r="L57" s="38">
        <v>0.2</v>
      </c>
      <c r="M57" s="38">
        <v>0.1</v>
      </c>
      <c r="N57" s="38">
        <v>0.1</v>
      </c>
      <c r="O57" s="38">
        <v>0.2</v>
      </c>
      <c r="P57" s="38">
        <v>0.2</v>
      </c>
      <c r="Q57" s="39">
        <v>0.4</v>
      </c>
      <c r="R57" s="9"/>
      <c r="S57" s="65">
        <f>IF(COUNTA(F57:Q57)&lt;=1,"",IF(MAXA(F57:Q57)&lt;=0.09,"&lt; 0.1",MAX(F57:Q57)))</f>
        <v>0.4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0.17500000000000002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 t="s">
        <v>124</v>
      </c>
      <c r="G58" s="32" t="s">
        <v>124</v>
      </c>
      <c r="H58" s="32" t="s">
        <v>124</v>
      </c>
      <c r="I58" s="32" t="s">
        <v>124</v>
      </c>
      <c r="J58" s="32" t="s">
        <v>124</v>
      </c>
      <c r="K58" s="32" t="s">
        <v>124</v>
      </c>
      <c r="L58" s="32" t="s">
        <v>124</v>
      </c>
      <c r="M58" s="32" t="s">
        <v>124</v>
      </c>
      <c r="N58" s="32" t="s">
        <v>124</v>
      </c>
      <c r="O58" s="32" t="s">
        <v>124</v>
      </c>
      <c r="P58" s="32" t="s">
        <v>124</v>
      </c>
      <c r="Q58" s="33" t="s">
        <v>124</v>
      </c>
      <c r="R58" s="9"/>
      <c r="S58" s="59" t="str">
        <f>IF(COUNTA(F58:Q58)&lt;=1,"",IF(MAXA(F58:Q58)&lt;=0.049,"&lt; 0.05",MAX(F58:Q58)))</f>
        <v>&lt; 0.05</v>
      </c>
      <c r="T58" s="60" t="str">
        <f>IF(COUNTA(F58:Q58)&lt;=1,"",IF(MINA(F58:Q58)&lt;=0.049,"&lt; 0.05",MIN(F58:Q58)))</f>
        <v>&lt; 0.05</v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12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/>
      <c r="G59" s="14"/>
      <c r="H59" s="14"/>
      <c r="I59" s="14"/>
      <c r="J59" s="14"/>
      <c r="K59" s="14"/>
      <c r="L59" s="14">
        <v>0</v>
      </c>
      <c r="M59" s="14"/>
      <c r="N59" s="14"/>
      <c r="O59" s="14"/>
      <c r="P59" s="14"/>
      <c r="Q59" s="15"/>
      <c r="R59" s="9"/>
      <c r="S59" s="13" t="str">
        <f>IF(COUNTA(F59:Q59)&lt;=1,"",MAXA(F59:Q59))</f>
        <v/>
      </c>
      <c r="T59" s="14" t="str">
        <f>IF(COUNTA(F59:Q59)&lt;=1,"",MINA(F59:Q59))</f>
        <v/>
      </c>
      <c r="U59" s="90">
        <f>IF(COUNTA(F59:Q59)&lt;=0,"",ROUND(AVERAGEA(F59:Q59),0))</f>
        <v>0</v>
      </c>
      <c r="V59" s="86">
        <f t="shared" si="1"/>
        <v>1</v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V2:V3"/>
    <mergeCell ref="B21:D21"/>
    <mergeCell ref="C1:F1"/>
    <mergeCell ref="A2:B5"/>
    <mergeCell ref="C2:E2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J44" sqref="J44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7" t="s">
        <v>134</v>
      </c>
      <c r="C1" s="106" t="s">
        <v>135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87</v>
      </c>
      <c r="B2" s="108"/>
      <c r="C2" s="113" t="s">
        <v>89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13</v>
      </c>
      <c r="G4" s="26">
        <v>18</v>
      </c>
      <c r="H4" s="26">
        <v>20</v>
      </c>
      <c r="I4" s="26">
        <v>20</v>
      </c>
      <c r="J4" s="26">
        <v>27</v>
      </c>
      <c r="K4" s="26">
        <v>21</v>
      </c>
      <c r="L4" s="26">
        <v>25</v>
      </c>
      <c r="M4" s="26">
        <v>17</v>
      </c>
      <c r="N4" s="26">
        <v>7</v>
      </c>
      <c r="O4" s="26">
        <v>0</v>
      </c>
      <c r="P4" s="26">
        <v>6</v>
      </c>
      <c r="Q4" s="27">
        <v>7</v>
      </c>
      <c r="R4" s="9"/>
      <c r="S4" s="52">
        <f>MAX(F4:Q4)</f>
        <v>27</v>
      </c>
      <c r="T4" s="53">
        <f>MIN(F4:Q4)</f>
        <v>0</v>
      </c>
      <c r="U4" s="89">
        <f>AVERAGE(F4:Q4)</f>
        <v>15.083333333333334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13</v>
      </c>
      <c r="G5" s="26">
        <v>17</v>
      </c>
      <c r="H5" s="26">
        <v>21</v>
      </c>
      <c r="I5" s="26">
        <v>20</v>
      </c>
      <c r="J5" s="26">
        <v>25</v>
      </c>
      <c r="K5" s="26">
        <v>24</v>
      </c>
      <c r="L5" s="26">
        <v>20</v>
      </c>
      <c r="M5" s="26">
        <v>15</v>
      </c>
      <c r="N5" s="26">
        <v>10</v>
      </c>
      <c r="O5" s="26">
        <v>6</v>
      </c>
      <c r="P5" s="26">
        <v>5</v>
      </c>
      <c r="Q5" s="27">
        <v>6</v>
      </c>
      <c r="R5" s="9"/>
      <c r="S5" s="52">
        <f>MAX(F5:Q5)</f>
        <v>25</v>
      </c>
      <c r="T5" s="53">
        <f>MIN(F5:Q5)</f>
        <v>5</v>
      </c>
      <c r="U5" s="89">
        <f>AVERAGE(F5:Q5)</f>
        <v>15.166666666666666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/>
      </c>
      <c r="V8" s="86" t="str">
        <f t="shared" si="0"/>
        <v/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/>
      </c>
      <c r="V9" s="86" t="str">
        <f t="shared" si="0"/>
        <v/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/>
      </c>
      <c r="V10" s="86" t="str">
        <f t="shared" si="0"/>
        <v/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/>
      </c>
      <c r="V12" s="86" t="str">
        <f t="shared" si="0"/>
        <v/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0.27</v>
      </c>
      <c r="G16" s="32">
        <v>0.23</v>
      </c>
      <c r="H16" s="32">
        <v>0.19</v>
      </c>
      <c r="I16" s="32">
        <v>0.2</v>
      </c>
      <c r="J16" s="32">
        <v>0.2</v>
      </c>
      <c r="K16" s="32">
        <v>0.2</v>
      </c>
      <c r="L16" s="32">
        <v>0.18</v>
      </c>
      <c r="M16" s="32">
        <v>0.14000000000000001</v>
      </c>
      <c r="N16" s="32">
        <v>0.2</v>
      </c>
      <c r="O16" s="32">
        <v>0.24</v>
      </c>
      <c r="P16" s="32">
        <v>0.23</v>
      </c>
      <c r="Q16" s="33">
        <v>0.22</v>
      </c>
      <c r="R16" s="9"/>
      <c r="S16" s="59">
        <f>IF(COUNTA(F16:Q16)&lt;=1,"",IF(MAXA(F16:Q16)&lt;=0.019,"&lt; 0.02",MAX(F16:Q16)))</f>
        <v>0.27</v>
      </c>
      <c r="T16" s="60">
        <f>IF(COUNTA(F16:Q16)&lt;=1,"",IF(MINA(F16:Q16)&lt;=0.019,"&lt; 0.02",MIN(F16:Q16)))</f>
        <v>0.14000000000000001</v>
      </c>
      <c r="U16" s="94">
        <f>IF(COUNTA(F16:Q16)&lt;=0,"",IF(AVERAGEA(F16:Q16)&lt;=0.019,"&lt; 0.02",AVERAGEA(F16:Q16)))</f>
        <v>0.20833333333333334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/>
      </c>
      <c r="V18" s="86" t="str">
        <f t="shared" si="0"/>
        <v/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 t="s">
        <v>126</v>
      </c>
      <c r="H26" s="32" t="s">
        <v>126</v>
      </c>
      <c r="I26" s="32" t="s">
        <v>126</v>
      </c>
      <c r="J26" s="32" t="s">
        <v>126</v>
      </c>
      <c r="K26" s="32" t="s">
        <v>126</v>
      </c>
      <c r="L26" s="32" t="s">
        <v>126</v>
      </c>
      <c r="M26" s="32" t="s">
        <v>126</v>
      </c>
      <c r="N26" s="32" t="s">
        <v>126</v>
      </c>
      <c r="O26" s="32" t="s">
        <v>126</v>
      </c>
      <c r="P26" s="32" t="s">
        <v>126</v>
      </c>
      <c r="Q26" s="33" t="s">
        <v>126</v>
      </c>
      <c r="R26" s="9"/>
      <c r="S26" s="59" t="str">
        <f>IF(COUNTA(F26:Q26)&lt;=1,"",IF(MAXA(F26:Q26)&lt;=0.059,"&lt; 0.06",MAX(F26:Q26)))</f>
        <v>&lt; 0.06</v>
      </c>
      <c r="T26" s="60" t="str">
        <f>IF(COUNTA(F26:Q26)&lt;=1,"",IF(MINA(F26:Q26)&lt;=0.059,"&lt; 0.06",MIN(F26:Q26)))</f>
        <v>&lt; 0.06</v>
      </c>
      <c r="U26" s="94" t="str">
        <f>IF(COUNTA(F26:Q26)&lt;=0,"",IF(AVERAGEA(F26:Q26)&lt;=0.059,"&lt; 0.06",AVERAGEA(F26:Q26)))</f>
        <v>&lt; 0.06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8.9999999999999993E-3</v>
      </c>
      <c r="H28" s="28"/>
      <c r="I28" s="28"/>
      <c r="J28" s="28">
        <v>1.4E-2</v>
      </c>
      <c r="K28" s="28"/>
      <c r="L28" s="28"/>
      <c r="M28" s="28">
        <v>0.01</v>
      </c>
      <c r="N28" s="28"/>
      <c r="O28" s="28"/>
      <c r="P28" s="28">
        <v>8.9999999999999993E-3</v>
      </c>
      <c r="Q28" s="29"/>
      <c r="R28" s="9"/>
      <c r="S28" s="55">
        <f>IF(COUNTA(F28:Q28)&lt;=1,"",IF(MAXA(F28:Q28)&lt;=0.0009,"&lt; 0.001",MAX(F28:Q28)))</f>
        <v>1.4E-2</v>
      </c>
      <c r="T28" s="56">
        <f>IF(COUNTA(F28:Q28)&lt;=1,"",IF(MINA(F28:Q28)&lt;=0.0009,"&lt; 0.001",MIN(F28:Q28)))</f>
        <v>8.9999999999999993E-3</v>
      </c>
      <c r="U28" s="92">
        <f>IF(COUNTA(F28:Q28)&lt;=0,"",IF(AVERAGEA(F28:Q28)&lt;=0.0009,"&lt; 0.001",ROUND((AVERAGEA(F28:Q28)),3)))</f>
        <v>1.0999999999999999E-2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4.0000000000000001E-3</v>
      </c>
      <c r="H29" s="28"/>
      <c r="I29" s="28"/>
      <c r="J29" s="28" t="s">
        <v>143</v>
      </c>
      <c r="K29" s="28"/>
      <c r="L29" s="28"/>
      <c r="M29" s="28" t="s">
        <v>143</v>
      </c>
      <c r="N29" s="28"/>
      <c r="O29" s="28"/>
      <c r="P29" s="28">
        <v>5.0000000000000001E-3</v>
      </c>
      <c r="Q29" s="29"/>
      <c r="R29" s="9"/>
      <c r="S29" s="55">
        <f>IF(COUNTA(F29:Q29)&lt;=1,"",IF(MAXA(F29:Q29)&lt;=0.0029,"&lt; 0.003",MAX(F29:Q29)))</f>
        <v>5.0000000000000001E-3</v>
      </c>
      <c r="T29" s="56" t="str">
        <f>IF(COUNTA(F29:Q29)&lt;=1,"",IF(MINA(F29:Q29)&lt;=0.0029,"&lt; 0.003",MIN(F29:Q29)))</f>
        <v>&lt; 0.003</v>
      </c>
      <c r="U29" s="92" t="str">
        <f>IF(COUNTA(F29:Q29)&lt;=0,"",IF(AVERAGEA(F29:Q29)&lt;=0.0029,"&lt; 0.003",AVERAGEA(F29:Q29)))</f>
        <v>&lt; 0.003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>
        <v>1E-3</v>
      </c>
      <c r="K30" s="28"/>
      <c r="L30" s="28"/>
      <c r="M30" s="28">
        <v>2E-3</v>
      </c>
      <c r="N30" s="28"/>
      <c r="O30" s="28"/>
      <c r="P30" s="28" t="s">
        <v>141</v>
      </c>
      <c r="Q30" s="29"/>
      <c r="R30" s="9"/>
      <c r="S30" s="55">
        <f>IF(COUNTA(F30:Q30)&lt;=1,"",IF(MAXA(F30:Q30)&lt;=0.0009,"&lt; 0.001",MAX(F30:Q30)))</f>
        <v>2E-3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1.2E-2</v>
      </c>
      <c r="H32" s="28"/>
      <c r="I32" s="28"/>
      <c r="J32" s="28">
        <v>0.02</v>
      </c>
      <c r="K32" s="28"/>
      <c r="L32" s="28"/>
      <c r="M32" s="28">
        <v>1.7000000000000001E-2</v>
      </c>
      <c r="N32" s="28"/>
      <c r="O32" s="28"/>
      <c r="P32" s="28">
        <v>1.2E-2</v>
      </c>
      <c r="Q32" s="29"/>
      <c r="R32" s="9"/>
      <c r="S32" s="55">
        <f>IF(COUNTA(F32:Q32)&lt;=1,"",IF(MAXA(F32:Q32)&lt;=0.0009,"&lt; 0.001",MAX(F32:Q32)))</f>
        <v>0.02</v>
      </c>
      <c r="T32" s="56">
        <f>IF(COUNTA(F32:Q32)&lt;=1,"",IF(MINA(F32:Q32)&lt;=0.0009,"&lt; 0.001",MIN(F32:Q32)))</f>
        <v>1.2E-2</v>
      </c>
      <c r="U32" s="92">
        <f>IF(COUNTA(F32:Q32)&lt;=0,"",IF(AVERAGEA(F32:Q32)&lt;=0.0009,"&lt; 0.001",ROUND((AVERAGEA(F32:Q32)),3)))</f>
        <v>1.4999999999999999E-2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8.9999999999999993E-3</v>
      </c>
      <c r="H33" s="28"/>
      <c r="I33" s="28"/>
      <c r="J33" s="28">
        <v>7.0000000000000001E-3</v>
      </c>
      <c r="K33" s="28"/>
      <c r="L33" s="28"/>
      <c r="M33" s="28">
        <v>6.0000000000000001E-3</v>
      </c>
      <c r="N33" s="28"/>
      <c r="O33" s="28"/>
      <c r="P33" s="28">
        <v>7.0000000000000001E-3</v>
      </c>
      <c r="Q33" s="29"/>
      <c r="R33" s="9"/>
      <c r="S33" s="55">
        <f>IF(COUNTA(F33:Q33)&lt;=1,"",IF(MAXA(F33:Q33)&lt;=0.0029,"&lt; 0.003",MAX(F33:Q33)))</f>
        <v>8.9999999999999993E-3</v>
      </c>
      <c r="T33" s="56">
        <f>IF(COUNTA(F33:Q33)&lt;=1,"",IF(MINA(F33:Q33)&lt;=0.0029,"&lt; 0.003",MIN(F33:Q33)))</f>
        <v>6.0000000000000001E-3</v>
      </c>
      <c r="U33" s="92">
        <f>IF(COUNTA(F33:Q33)&lt;=0,"",IF(AVERAGEA(F33:Q33)&lt;=0.0029,"&lt; 0.003",AVERAGEA(F33:Q33)))</f>
        <v>7.2499999999999995E-3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3.0000000000000001E-3</v>
      </c>
      <c r="H34" s="28"/>
      <c r="I34" s="28"/>
      <c r="J34" s="28">
        <v>5.0000000000000001E-3</v>
      </c>
      <c r="K34" s="28"/>
      <c r="L34" s="28"/>
      <c r="M34" s="28">
        <v>5.0000000000000001E-3</v>
      </c>
      <c r="N34" s="28"/>
      <c r="O34" s="28"/>
      <c r="P34" s="28">
        <v>3.0000000000000001E-3</v>
      </c>
      <c r="Q34" s="29"/>
      <c r="R34" s="9"/>
      <c r="S34" s="55">
        <f>IF(COUNTA(F34:Q34)&lt;=1,"",IF(MAXA(F34:Q34)&lt;=0.0009,"&lt; 0.001",MAX(F34:Q34)))</f>
        <v>5.0000000000000001E-3</v>
      </c>
      <c r="T34" s="56">
        <f>IF(COUNTA(F34:Q34)&lt;=1,"",IF(MINA(F34:Q34)&lt;=0.0009,"&lt; 0.001",MIN(F34:Q34)))</f>
        <v>3.0000000000000001E-3</v>
      </c>
      <c r="U34" s="92">
        <f>IF(COUNTA(F34:Q34)&lt;=0,"",IF(AVERAGEA(F34:Q34)&lt;=0.0009,"&lt; 0.001",ROUND((AVERAGEA(F34:Q34)),3)))</f>
        <v>4.0000000000000001E-3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>
        <v>0.02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>
        <f>IF(COUNTA(F37:Q37)&lt;=0,"",IF(AVERAGEA(F37:Q37)&lt;=0.009,"&lt; 0.01",AVERAGEA(F37:Q37)))</f>
        <v>0.02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 t="s">
        <v>145</v>
      </c>
      <c r="K38" s="32"/>
      <c r="L38" s="32"/>
      <c r="M38" s="32" t="s">
        <v>145</v>
      </c>
      <c r="N38" s="32"/>
      <c r="O38" s="32"/>
      <c r="P38" s="32" t="s">
        <v>145</v>
      </c>
      <c r="Q38" s="33"/>
      <c r="R38" s="9"/>
      <c r="S38" s="59" t="str">
        <f>IF(COUNTA(F38:Q38)&lt;=1,"",IF(MAXA(F38:Q38)&lt;=0.019,"&lt; 0.02",MAX(F38:Q38)))</f>
        <v>&lt; 0.02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0.04</v>
      </c>
      <c r="G39" s="32">
        <v>0.11</v>
      </c>
      <c r="H39" s="32">
        <v>0.05</v>
      </c>
      <c r="I39" s="32">
        <v>0.02</v>
      </c>
      <c r="J39" s="32">
        <v>0.02</v>
      </c>
      <c r="K39" s="32" t="s">
        <v>127</v>
      </c>
      <c r="L39" s="32" t="s">
        <v>127</v>
      </c>
      <c r="M39" s="32">
        <v>0.01</v>
      </c>
      <c r="N39" s="32">
        <v>0.01</v>
      </c>
      <c r="O39" s="32" t="s">
        <v>127</v>
      </c>
      <c r="P39" s="32">
        <v>0.04</v>
      </c>
      <c r="Q39" s="33" t="s">
        <v>127</v>
      </c>
      <c r="R39" s="9"/>
      <c r="S39" s="59">
        <f>IF(COUNTA(F39:Q39)&lt;=1,"",IF(MAXA(F39:Q39)&lt;=0.009,"&lt; 0.01",MAX(F39:Q39)))</f>
        <v>0.11</v>
      </c>
      <c r="T39" s="60" t="str">
        <f>IF(COUNTA(F39:Q39)&lt;=1,"",IF(MINA(F39:Q39)&lt;=0.009,"&lt; 0.01",MIN(F39:Q39)))</f>
        <v>&lt; 0.01</v>
      </c>
      <c r="U39" s="94">
        <f>IF(COUNTA(F39:Q39)&lt;=0,"",IF(AVERAGEA(F39:Q39)&lt;=0.009,"&lt; 0.01",AVERAGEA(F39:Q39)))</f>
        <v>2.4999999999999998E-2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/>
      <c r="H41" s="38"/>
      <c r="I41" s="38"/>
      <c r="J41" s="38">
        <v>6.2</v>
      </c>
      <c r="K41" s="38"/>
      <c r="L41" s="38"/>
      <c r="M41" s="38"/>
      <c r="N41" s="38"/>
      <c r="O41" s="38"/>
      <c r="P41" s="38"/>
      <c r="Q41" s="39"/>
      <c r="R41" s="9"/>
      <c r="S41" s="65" t="str">
        <f>IF(COUNTA(F41:Q41)&lt;=1,"",IF(MAXA(F41:Q41)&lt;=0.019,"&lt; 0.02",MAX(F41:Q41)))</f>
        <v/>
      </c>
      <c r="T41" s="66" t="str">
        <f>IF(COUNTA(F41:Q41)&lt;=1,"",IF(MINA(F41:Q41)&lt;=0.019,"&lt; 0.02",MIN(F41:Q41)))</f>
        <v/>
      </c>
      <c r="U41" s="97">
        <f>IF(COUNTA(F41:Q41)&lt;=0,"",IF(AVERAGEA(F41:Q41)&lt;=0.019,"&lt; 0.02",AVERAGEA(F41:Q41)))</f>
        <v>6.2</v>
      </c>
      <c r="V41" s="86">
        <f t="shared" si="0"/>
        <v>1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6.7</v>
      </c>
      <c r="G43" s="38">
        <v>6.4</v>
      </c>
      <c r="H43" s="38">
        <v>6</v>
      </c>
      <c r="I43" s="38">
        <v>5.8</v>
      </c>
      <c r="J43" s="38">
        <v>5.9</v>
      </c>
      <c r="K43" s="38">
        <v>5.9</v>
      </c>
      <c r="L43" s="38">
        <v>6</v>
      </c>
      <c r="M43" s="38">
        <v>7.7</v>
      </c>
      <c r="N43" s="38">
        <v>6.7</v>
      </c>
      <c r="O43" s="38">
        <v>5.9</v>
      </c>
      <c r="P43" s="38">
        <v>5.9</v>
      </c>
      <c r="Q43" s="39">
        <v>5.8</v>
      </c>
      <c r="R43" s="9"/>
      <c r="S43" s="65">
        <f>IF(COUNTA(F43:Q43)&lt;=1,"",IF(MAXA(F43:Q43)&lt;=0.009,"&lt; 0.01",MAX(F43:Q43)))</f>
        <v>7.7</v>
      </c>
      <c r="T43" s="66">
        <f>IF(COUNTA(F43:Q43)&lt;=1,"",IF(MINA(F43:Q43)&lt;=0.009,"&lt; 0.01",MIN(F43:Q43)))</f>
        <v>5.8</v>
      </c>
      <c r="U43" s="97">
        <f>IF(COUNTA(F43:Q43)&lt;=0,"",IF(AVERAGEA(F43:Q43)&lt;=0.009,"&lt; 0.01",AVERAGEA(F43:Q43)))</f>
        <v>6.2250000000000005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/>
      <c r="H44" s="11"/>
      <c r="I44" s="11"/>
      <c r="J44" s="11">
        <v>21</v>
      </c>
      <c r="K44" s="11"/>
      <c r="L44" s="11"/>
      <c r="M44" s="11"/>
      <c r="N44" s="11"/>
      <c r="O44" s="11"/>
      <c r="P44" s="11"/>
      <c r="Q44" s="12"/>
      <c r="R44" s="9"/>
      <c r="S44" s="54" t="str">
        <f>IF(COUNTA(F44:Q44)&lt;=1,"",MAX(F44:Q44))</f>
        <v/>
      </c>
      <c r="T44" s="11" t="str">
        <f>IF(COUNTA(F44:Q44)&lt;=1,"",MIN(F44:Q44))</f>
        <v/>
      </c>
      <c r="U44" s="98">
        <f>IF(COUNTA(F44:Q44)&lt;=0,"",ROUND(AVERAGEA(F44:Q44),0))</f>
        <v>21</v>
      </c>
      <c r="V44" s="86">
        <f t="shared" si="0"/>
        <v>1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 t="str">
        <f>IF(COUNTA(F45:Q45)&lt;=0,"",ROUND(AVERAGEA(F45:Q45),0))</f>
        <v/>
      </c>
      <c r="V45" s="86" t="str">
        <f t="shared" si="0"/>
        <v/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/>
      </c>
      <c r="V46" s="86" t="str">
        <f t="shared" si="0"/>
        <v/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2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2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/>
      </c>
      <c r="V49" s="86" t="str">
        <f t="shared" si="0"/>
        <v/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/>
      </c>
      <c r="V50" s="86" t="str">
        <f t="shared" si="0"/>
        <v/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0.5</v>
      </c>
      <c r="G51" s="38">
        <v>0.4</v>
      </c>
      <c r="H51" s="38">
        <v>0.4</v>
      </c>
      <c r="I51" s="38">
        <v>0.4</v>
      </c>
      <c r="J51" s="38">
        <v>0.5</v>
      </c>
      <c r="K51" s="38">
        <v>0.5</v>
      </c>
      <c r="L51" s="38">
        <v>0.5</v>
      </c>
      <c r="M51" s="38">
        <v>0.5</v>
      </c>
      <c r="N51" s="38">
        <v>0.5</v>
      </c>
      <c r="O51" s="38">
        <v>0.5</v>
      </c>
      <c r="P51" s="38">
        <v>0.5</v>
      </c>
      <c r="Q51" s="39">
        <v>0.5</v>
      </c>
      <c r="R51" s="9"/>
      <c r="S51" s="65">
        <f>IF(COUNTA(F51:Q51)&lt;=1,"",IF(MAXA(F51:Q51)&lt;=0.29,"&lt; 0.3",MAX(F51:Q51)))</f>
        <v>0.5</v>
      </c>
      <c r="T51" s="66">
        <f>IF(COUNTA(F51:Q51)&lt;=1,"",IF(MINA(F51:Q51)&lt;=0.29,"&lt; 0.3",MIN(F51:Q51)))</f>
        <v>0.4</v>
      </c>
      <c r="U51" s="97">
        <f>IF(COUNTA(F51:Q51)&lt;=0,"",IF(AVERAGEA(F51:Q51)&lt;=0.29,"&lt; 0.3",AVERAGEA(F51:Q51)))</f>
        <v>0.47500000000000003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6.94</v>
      </c>
      <c r="G52" s="32">
        <v>6.84</v>
      </c>
      <c r="H52" s="32">
        <v>7.24</v>
      </c>
      <c r="I52" s="32">
        <v>7.31</v>
      </c>
      <c r="J52" s="32">
        <v>7.36</v>
      </c>
      <c r="K52" s="32">
        <v>7.4</v>
      </c>
      <c r="L52" s="32">
        <v>7.32</v>
      </c>
      <c r="M52" s="32">
        <v>7.22</v>
      </c>
      <c r="N52" s="32">
        <v>7.1</v>
      </c>
      <c r="O52" s="32">
        <v>7.02</v>
      </c>
      <c r="P52" s="32">
        <v>7.02</v>
      </c>
      <c r="Q52" s="33">
        <v>7.23</v>
      </c>
      <c r="R52" s="9"/>
      <c r="S52" s="59">
        <f>IF(COUNTA(F52:Q52)&lt;=1,"",MAX(F52:Q52))</f>
        <v>7.4</v>
      </c>
      <c r="T52" s="60">
        <f>IF(COUNTA(F52:Q52)&lt;=1,"",MIN(F52:Q52))</f>
        <v>6.84</v>
      </c>
      <c r="U52" s="94">
        <f>IF(COUNTA(F52:Q52)&lt;=0,"",ROUND(AVERAGEA(F52:Q52),2))</f>
        <v>7.17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>
        <v>1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>
        <f>IF(COUNTA(F55:Q55)&lt;=1,"",IF(MAXA(F55:Q55)&lt;=0.9,"&lt; 1",MAX(F55:Q55)))</f>
        <v>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>
        <v>0.2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>
        <v>0.1</v>
      </c>
      <c r="Q56" s="39" t="s">
        <v>129</v>
      </c>
      <c r="R56" s="9"/>
      <c r="S56" s="65">
        <f>IF(COUNTA(F56:Q56)&lt;=1,"",IF(MAXA(F56:Q56)&lt;=0.09,"&lt; 0.1",MAX(F56:Q56)))</f>
        <v>0.2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0.3</v>
      </c>
      <c r="G57" s="38">
        <v>0.2</v>
      </c>
      <c r="H57" s="38">
        <v>0.2</v>
      </c>
      <c r="I57" s="38">
        <v>0.1</v>
      </c>
      <c r="J57" s="38">
        <v>0.1</v>
      </c>
      <c r="K57" s="38">
        <v>0.1</v>
      </c>
      <c r="L57" s="38">
        <v>0.1</v>
      </c>
      <c r="M57" s="38">
        <v>0.2</v>
      </c>
      <c r="N57" s="38">
        <v>0.2</v>
      </c>
      <c r="O57" s="38">
        <v>0.2</v>
      </c>
      <c r="P57" s="38">
        <v>0.2</v>
      </c>
      <c r="Q57" s="39">
        <v>0.4</v>
      </c>
      <c r="R57" s="9"/>
      <c r="S57" s="65">
        <f>IF(COUNTA(F57:Q57)&lt;=1,"",IF(MAXA(F57:Q57)&lt;=0.09,"&lt; 0.1",MAX(F57:Q57)))</f>
        <v>0.4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0.19166666666666665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/>
      <c r="G58" s="32"/>
      <c r="H58" s="32"/>
      <c r="I58" s="32"/>
      <c r="J58" s="32" t="s">
        <v>124</v>
      </c>
      <c r="K58" s="32"/>
      <c r="L58" s="32"/>
      <c r="M58" s="32"/>
      <c r="N58" s="32"/>
      <c r="O58" s="32"/>
      <c r="P58" s="32"/>
      <c r="Q58" s="33"/>
      <c r="R58" s="9"/>
      <c r="S58" s="59" t="str">
        <f>IF(COUNTA(F58:Q58)&lt;=1,"",IF(MAXA(F58:Q58)&lt;=0.049,"&lt; 0.05",MAX(F58:Q58)))</f>
        <v/>
      </c>
      <c r="T58" s="60" t="str">
        <f>IF(COUNTA(F58:Q58)&lt;=1,"",IF(MINA(F58:Q58)&lt;=0.049,"&lt; 0.05",MIN(F58:Q58)))</f>
        <v/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9"/>
      <c r="S59" s="13" t="str">
        <f>IF(COUNTA(F59:Q59)&lt;=1,"",MAXA(F59:Q59))</f>
        <v/>
      </c>
      <c r="T59" s="14" t="str">
        <f>IF(COUNTA(F59:Q59)&lt;=1,"",MINA(F59:Q59))</f>
        <v/>
      </c>
      <c r="U59" s="90" t="str">
        <f>IF(COUNTA(F59:Q59)&lt;=0,"",ROUND(AVERAGEA(F59:Q59),0))</f>
        <v/>
      </c>
      <c r="V59" s="86" t="str">
        <f t="shared" si="1"/>
        <v/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V2:V3"/>
    <mergeCell ref="B21:D21"/>
    <mergeCell ref="C1:F1"/>
    <mergeCell ref="A2:B5"/>
    <mergeCell ref="C2:E2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Normal="100" workbookViewId="0">
      <selection activeCell="L2" sqref="L2:Q61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24</v>
      </c>
      <c r="C1" s="106" t="s">
        <v>25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87</v>
      </c>
      <c r="B2" s="108"/>
      <c r="C2" s="113" t="s">
        <v>89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0</v>
      </c>
      <c r="F4" s="26">
        <v>12</v>
      </c>
      <c r="G4" s="26">
        <v>18</v>
      </c>
      <c r="H4" s="26">
        <v>19</v>
      </c>
      <c r="I4" s="26">
        <v>20</v>
      </c>
      <c r="J4" s="26">
        <v>26</v>
      </c>
      <c r="K4" s="26">
        <v>18</v>
      </c>
      <c r="L4" s="26">
        <v>18</v>
      </c>
      <c r="M4" s="26">
        <v>15</v>
      </c>
      <c r="N4" s="26">
        <v>5</v>
      </c>
      <c r="O4" s="26">
        <v>0</v>
      </c>
      <c r="P4" s="26">
        <v>3</v>
      </c>
      <c r="Q4" s="27">
        <v>7</v>
      </c>
      <c r="R4" s="9"/>
      <c r="S4" s="52">
        <f>MAX(F4:Q4)</f>
        <v>26</v>
      </c>
      <c r="T4" s="53">
        <f>MIN(F4:Q4)</f>
        <v>0</v>
      </c>
      <c r="U4" s="89">
        <f>AVERAGE(F4:Q4)</f>
        <v>13.416666666666666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0</v>
      </c>
      <c r="F5" s="26">
        <v>10</v>
      </c>
      <c r="G5" s="26">
        <v>13</v>
      </c>
      <c r="H5" s="26">
        <v>17</v>
      </c>
      <c r="I5" s="26">
        <v>19</v>
      </c>
      <c r="J5" s="26">
        <v>20</v>
      </c>
      <c r="K5" s="26">
        <v>18</v>
      </c>
      <c r="L5" s="26">
        <v>17</v>
      </c>
      <c r="M5" s="26">
        <v>10</v>
      </c>
      <c r="N5" s="26">
        <v>5</v>
      </c>
      <c r="O5" s="26">
        <v>1</v>
      </c>
      <c r="P5" s="26">
        <v>4</v>
      </c>
      <c r="Q5" s="27">
        <v>3</v>
      </c>
      <c r="R5" s="9"/>
      <c r="S5" s="52">
        <f>MAX(F5:Q5)</f>
        <v>20</v>
      </c>
      <c r="T5" s="53">
        <f>MIN(F5:Q5)</f>
        <v>1</v>
      </c>
      <c r="U5" s="89">
        <f>AVERAGE(F5:Q5)</f>
        <v>11.416666666666666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16</v>
      </c>
      <c r="G6" s="14">
        <v>22</v>
      </c>
      <c r="H6" s="14">
        <v>11</v>
      </c>
      <c r="I6" s="14">
        <v>87</v>
      </c>
      <c r="J6" s="14">
        <v>183</v>
      </c>
      <c r="K6" s="14">
        <v>268</v>
      </c>
      <c r="L6" s="14">
        <v>86</v>
      </c>
      <c r="M6" s="14">
        <v>25</v>
      </c>
      <c r="N6" s="14">
        <v>14</v>
      </c>
      <c r="O6" s="14">
        <v>6</v>
      </c>
      <c r="P6" s="14">
        <v>5</v>
      </c>
      <c r="Q6" s="15">
        <v>2</v>
      </c>
      <c r="R6" s="9"/>
      <c r="S6" s="13">
        <f>IF(COUNTA(F6:Q6)&lt;=1,"",MAXA(F6:Q6))</f>
        <v>268</v>
      </c>
      <c r="T6" s="14">
        <f>IF(COUNTA(F6:Q6)&lt;=1,"",MINA(F6:Q6))</f>
        <v>2</v>
      </c>
      <c r="U6" s="90">
        <f>IF(COUNTA(F6:Q6)&lt;=0,"",ROUND(AVERAGEA(F6:Q6),0))</f>
        <v>60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85</v>
      </c>
      <c r="I7" s="11" t="s">
        <v>85</v>
      </c>
      <c r="J7" s="11" t="s">
        <v>85</v>
      </c>
      <c r="K7" s="11" t="s">
        <v>85</v>
      </c>
      <c r="L7" s="11" t="s">
        <v>85</v>
      </c>
      <c r="M7" s="11" t="s">
        <v>85</v>
      </c>
      <c r="N7" s="11" t="s">
        <v>85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（＋）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（＋）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/>
      <c r="H15" s="28"/>
      <c r="I15" s="28"/>
      <c r="J15" s="28" t="s">
        <v>141</v>
      </c>
      <c r="K15" s="28"/>
      <c r="L15" s="28"/>
      <c r="M15" s="28"/>
      <c r="N15" s="28"/>
      <c r="O15" s="28"/>
      <c r="P15" s="28"/>
      <c r="Q15" s="29"/>
      <c r="R15" s="9"/>
      <c r="S15" s="55" t="str">
        <f>IF(COUNTA(F15:Q15)&lt;=1,"",IF(MAXA(F15:Q15)&lt;=0.0009,"&lt; 0.001",MAX(F15:Q15)))</f>
        <v/>
      </c>
      <c r="T15" s="56" t="str">
        <f>IF(COUNTA(F15:Q15)&lt;=1,"",IF(MINA(F15:Q15)&lt;=0.0009,"&lt; 0.001",MIN(F15:Q15)))</f>
        <v/>
      </c>
      <c r="U15" s="92" t="str">
        <f>IF(COUNTA(F15:Q15)&lt;=0,"",IF(AVERAGEA(F15:Q15)&lt;=0.0009,"&lt; 0.001",AVERAGEA(F15:Q15)))</f>
        <v>&lt; 0.001</v>
      </c>
      <c r="V15" s="86">
        <f t="shared" si="0"/>
        <v>1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0.21</v>
      </c>
      <c r="G16" s="32">
        <v>0.2</v>
      </c>
      <c r="H16" s="32">
        <v>0.2</v>
      </c>
      <c r="I16" s="32">
        <v>0.18</v>
      </c>
      <c r="J16" s="32">
        <v>0.16</v>
      </c>
      <c r="K16" s="32">
        <v>0.17</v>
      </c>
      <c r="L16" s="32">
        <v>0.15</v>
      </c>
      <c r="M16" s="32">
        <v>0.15</v>
      </c>
      <c r="N16" s="32">
        <v>0.17</v>
      </c>
      <c r="O16" s="32">
        <v>0.2</v>
      </c>
      <c r="P16" s="32">
        <v>0.2</v>
      </c>
      <c r="Q16" s="33">
        <v>0.2</v>
      </c>
      <c r="R16" s="9"/>
      <c r="S16" s="59">
        <f>IF(COUNTA(F16:Q16)&lt;=1,"",IF(MAXA(F16:Q16)&lt;=0.019,"&lt; 0.02",MAX(F16:Q16)))</f>
        <v>0.21</v>
      </c>
      <c r="T16" s="60">
        <f>IF(COUNTA(F16:Q16)&lt;=1,"",IF(MINA(F16:Q16)&lt;=0.019,"&lt; 0.02",MIN(F16:Q16)))</f>
        <v>0.15</v>
      </c>
      <c r="U16" s="94">
        <f>IF(COUNTA(F16:Q16)&lt;=0,"",IF(AVERAGEA(F16:Q16)&lt;=0.019,"&lt; 0.02",AVERAGEA(F16:Q16)))</f>
        <v>0.1825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/>
      <c r="H19" s="36"/>
      <c r="I19" s="36"/>
      <c r="J19" s="36" t="s">
        <v>140</v>
      </c>
      <c r="K19" s="36"/>
      <c r="L19" s="36"/>
      <c r="M19" s="36"/>
      <c r="N19" s="36"/>
      <c r="O19" s="36"/>
      <c r="P19" s="36"/>
      <c r="Q19" s="37"/>
      <c r="R19" s="9"/>
      <c r="S19" s="63" t="str">
        <f>IF(COUNTA(F19:Q19)&lt;=1,"",IF(MAXA(F19:Q19)&lt;=0.00019,"&lt; 0.0002",MAX(F19:Q19)))</f>
        <v/>
      </c>
      <c r="T19" s="64" t="str">
        <f>IF(COUNTA(F19:Q19)&lt;=1,"",IF(MINA(F19:Q19)&lt;=0.00019,"&lt; 0.0002",MIN(F19:Q19)))</f>
        <v/>
      </c>
      <c r="U19" s="96" t="str">
        <f>IF(COUNTA(F19:Q19)&lt;=0,"",IF(AVERAGEA(F19:Q19)&lt;=0.00019,"&lt; 0.0002",AVERAGEA(F19:Q19)))</f>
        <v>&lt; 0.0002</v>
      </c>
      <c r="V19" s="86">
        <f t="shared" si="0"/>
        <v>1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7" t="s">
        <v>44</v>
      </c>
      <c r="C21" s="118"/>
      <c r="D21" s="118"/>
      <c r="E21" s="81" t="s">
        <v>103</v>
      </c>
      <c r="F21" s="28"/>
      <c r="G21" s="28"/>
      <c r="H21" s="28"/>
      <c r="I21" s="28"/>
      <c r="J21" s="28" t="s">
        <v>123</v>
      </c>
      <c r="K21" s="28"/>
      <c r="L21" s="28"/>
      <c r="M21" s="28"/>
      <c r="N21" s="28"/>
      <c r="O21" s="28"/>
      <c r="P21" s="28"/>
      <c r="Q21" s="29"/>
      <c r="R21" s="9"/>
      <c r="S21" s="55" t="str">
        <f>IF(COUNTA(F21:Q21)&lt;=1,"",IF(MAXA(F21:Q21)&lt;=0.0039,"&lt; 0.004",MAX(F21:Q21)))</f>
        <v/>
      </c>
      <c r="T21" s="56" t="str">
        <f>IF(COUNTA(F21:Q21)&lt;=1,"",IF(MINA(F21:Q21)&lt;=0.0039,"&lt; 0.004",MIN(F21:Q21)))</f>
        <v/>
      </c>
      <c r="U21" s="92" t="str">
        <f>IF(COUNTA(F21:Q21)&lt;=0,"",IF(AVERAGEA(F21:Q21)&lt;=0.0039,"&lt; 0.004",AVERAGEA(F21:Q21)))</f>
        <v>&lt; 0.004</v>
      </c>
      <c r="V21" s="86">
        <f t="shared" si="0"/>
        <v>1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/>
      <c r="H22" s="28"/>
      <c r="I22" s="28"/>
      <c r="J22" s="28" t="s">
        <v>142</v>
      </c>
      <c r="K22" s="28"/>
      <c r="L22" s="28"/>
      <c r="M22" s="28"/>
      <c r="N22" s="28"/>
      <c r="O22" s="28"/>
      <c r="P22" s="28"/>
      <c r="Q22" s="29"/>
      <c r="R22" s="9"/>
      <c r="S22" s="55" t="str">
        <f>IF(COUNTA(F22:Q22)&lt;=1,"",IF(MAXA(F22:Q22)&lt;=0.0019,"&lt; 0.002",MAX(F22:Q22)))</f>
        <v/>
      </c>
      <c r="T22" s="56" t="str">
        <f>IF(COUNTA(F22:Q22)&lt;=1,"",IF(MINA(F22:Q22)&lt;=0.0019,"&lt; 0.002",MIN(F22:Q22)))</f>
        <v/>
      </c>
      <c r="U22" s="92" t="str">
        <f>IF(COUNTA(F22:Q22)&lt;=0,"",IF(AVERAGEA(F22:Q22)&lt;=0.0019,"&lt; 0.002",AVERAGEA(F22:Q22)))</f>
        <v>&lt; 0.002</v>
      </c>
      <c r="V22" s="86">
        <f t="shared" si="0"/>
        <v>1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/>
      <c r="H23" s="28"/>
      <c r="I23" s="28"/>
      <c r="J23" s="28" t="s">
        <v>141</v>
      </c>
      <c r="K23" s="28"/>
      <c r="L23" s="28"/>
      <c r="M23" s="28"/>
      <c r="N23" s="28"/>
      <c r="O23" s="28"/>
      <c r="P23" s="28"/>
      <c r="Q23" s="29"/>
      <c r="R23" s="9"/>
      <c r="S23" s="55" t="str">
        <f>IF(COUNTA(F23:Q23)&lt;=1,"",IF(MAXA(F23:Q23)&lt;=0.0009,"&lt; 0.001",MAX(F23:Q23)))</f>
        <v/>
      </c>
      <c r="T23" s="56" t="str">
        <f>IF(COUNTA(F23:Q23)&lt;=1,"",IF(MINA(F23:Q23)&lt;=0.0009,"&lt; 0.001",MIN(F23:Q23)))</f>
        <v/>
      </c>
      <c r="U23" s="92" t="str">
        <f>IF(COUNTA(F23:Q23)&lt;=0,"",IF(AVERAGEA(F23:Q23)&lt;=0.0009,"&lt; 0.001",AVERAGEA(F23:Q23)))</f>
        <v>&lt; 0.001</v>
      </c>
      <c r="V23" s="86">
        <f t="shared" si="0"/>
        <v>1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/>
      <c r="H24" s="28"/>
      <c r="I24" s="28"/>
      <c r="J24" s="28" t="s">
        <v>141</v>
      </c>
      <c r="K24" s="28"/>
      <c r="L24" s="28"/>
      <c r="M24" s="28"/>
      <c r="N24" s="28"/>
      <c r="O24" s="28"/>
      <c r="P24" s="28"/>
      <c r="Q24" s="29"/>
      <c r="R24" s="9"/>
      <c r="S24" s="55" t="str">
        <f>IF(COUNTA(F24:Q24)&lt;=1,"",IF(MAXA(F24:Q24)&lt;=0.0009,"&lt; 0.001",MAX(F24:Q24)))</f>
        <v/>
      </c>
      <c r="T24" s="56" t="str">
        <f>IF(COUNTA(F24:Q24)&lt;=1,"",IF(MINA(F24:Q24)&lt;=0.0009,"&lt; 0.001",MIN(F24:Q24)))</f>
        <v/>
      </c>
      <c r="U24" s="92" t="str">
        <f>IF(COUNTA(F24:Q24)&lt;=0,"",IF(AVERAGEA(F24:Q24)&lt;=0.0009,"&lt; 0.001",AVERAGEA(F24:Q24)))</f>
        <v>&lt; 0.001</v>
      </c>
      <c r="V24" s="86">
        <f t="shared" si="0"/>
        <v>1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/>
      <c r="H25" s="28"/>
      <c r="I25" s="28"/>
      <c r="J25" s="28" t="s">
        <v>141</v>
      </c>
      <c r="K25" s="28"/>
      <c r="L25" s="28"/>
      <c r="M25" s="28"/>
      <c r="N25" s="28"/>
      <c r="O25" s="28"/>
      <c r="P25" s="28"/>
      <c r="Q25" s="29"/>
      <c r="R25" s="9"/>
      <c r="S25" s="55" t="str">
        <f>IF(COUNTA(F25:Q25)&lt;=1,"",IF(MAXA(F25:Q25)&lt;=0.0009,"&lt; 0.001",MAX(F25:Q25)))</f>
        <v/>
      </c>
      <c r="T25" s="56" t="str">
        <f>IF(COUNTA(F25:Q25)&lt;=1,"",IF(MINA(F25:Q25)&lt;=0.0009,"&lt; 0.001",MIN(F25:Q25)))</f>
        <v/>
      </c>
      <c r="U25" s="92" t="str">
        <f>IF(COUNTA(F25:Q25)&lt;=0,"",IF(AVERAGEA(F25:Q25)&lt;=0.0009,"&lt; 0.001",AVERAGEA(F25:Q25)))</f>
        <v>&lt; 0.001</v>
      </c>
      <c r="V25" s="86">
        <f t="shared" si="0"/>
        <v>1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 t="s">
        <v>126</v>
      </c>
      <c r="H26" s="32" t="s">
        <v>126</v>
      </c>
      <c r="I26" s="32" t="s">
        <v>126</v>
      </c>
      <c r="J26" s="32" t="s">
        <v>126</v>
      </c>
      <c r="K26" s="32" t="s">
        <v>126</v>
      </c>
      <c r="L26" s="32" t="s">
        <v>126</v>
      </c>
      <c r="M26" s="32" t="s">
        <v>126</v>
      </c>
      <c r="N26" s="32" t="s">
        <v>126</v>
      </c>
      <c r="O26" s="32" t="s">
        <v>126</v>
      </c>
      <c r="P26" s="32" t="s">
        <v>126</v>
      </c>
      <c r="Q26" s="33" t="s">
        <v>126</v>
      </c>
      <c r="R26" s="9"/>
      <c r="S26" s="59" t="str">
        <f>IF(COUNTA(F26:Q26)&lt;=1,"",IF(MAXA(F26:Q26)&lt;=0.059,"&lt; 0.06",MAX(F26:Q26)))</f>
        <v>&lt; 0.06</v>
      </c>
      <c r="T26" s="60" t="str">
        <f>IF(COUNTA(F26:Q26)&lt;=1,"",IF(MINA(F26:Q26)&lt;=0.059,"&lt; 0.06",MIN(F26:Q26)))</f>
        <v>&lt; 0.06</v>
      </c>
      <c r="U26" s="94" t="str">
        <f>IF(COUNTA(F26:Q26)&lt;=0,"",IF(AVERAGEA(F26:Q26)&lt;=0.059,"&lt; 0.06",AVERAGEA(F26:Q26)))</f>
        <v>&lt; 0.06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/>
      <c r="H27" s="28"/>
      <c r="I27" s="28"/>
      <c r="J27" s="28" t="s">
        <v>142</v>
      </c>
      <c r="K27" s="28"/>
      <c r="L27" s="28"/>
      <c r="M27" s="28"/>
      <c r="N27" s="28"/>
      <c r="O27" s="28"/>
      <c r="P27" s="28"/>
      <c r="Q27" s="29"/>
      <c r="R27" s="9"/>
      <c r="S27" s="55" t="str">
        <f>IF(COUNTA(F27:Q27)&lt;=1,"",IF(MAXA(F27:Q27)&lt;=0.0019,"&lt; 0.002",MAX(F27:Q27)))</f>
        <v/>
      </c>
      <c r="T27" s="56" t="str">
        <f>IF(COUNTA(F27:Q27)&lt;=1,"",IF(MINA(F27:Q27)&lt;=0.0019,"&lt; 0.002",MIN(F27:Q27)))</f>
        <v/>
      </c>
      <c r="U27" s="92" t="str">
        <f>IF(COUNTA(F27:Q27)&lt;=0,"",IF(AVERAGEA(F27:Q27)&lt;=0.0019,"&lt; 0.002",AVERAGEA(F27:Q27)))</f>
        <v>&lt; 0.002</v>
      </c>
      <c r="V27" s="86">
        <f t="shared" si="0"/>
        <v>1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/>
      <c r="H28" s="28"/>
      <c r="I28" s="28"/>
      <c r="J28" s="28" t="s">
        <v>141</v>
      </c>
      <c r="K28" s="28"/>
      <c r="L28" s="28"/>
      <c r="M28" s="28"/>
      <c r="N28" s="28"/>
      <c r="O28" s="28"/>
      <c r="P28" s="28"/>
      <c r="Q28" s="29"/>
      <c r="R28" s="9"/>
      <c r="S28" s="55" t="str">
        <f>IF(COUNTA(F28:Q28)&lt;=1,"",IF(MAXA(F28:Q28)&lt;=0.0009,"&lt; 0.001",MAX(F28:Q28)))</f>
        <v/>
      </c>
      <c r="T28" s="56" t="str">
        <f>IF(COUNTA(F28:Q28)&lt;=1,"",IF(MINA(F28:Q28)&lt;=0.0009,"&lt; 0.001",MIN(F28:Q28)))</f>
        <v/>
      </c>
      <c r="U28" s="92" t="str">
        <f>IF(COUNTA(F28:Q28)&lt;=0,"",IF(AVERAGEA(F28:Q28)&lt;=0.0009,"&lt; 0.001",ROUND((AVERAGEA(F28:Q28)),3)))</f>
        <v>&lt; 0.001</v>
      </c>
      <c r="V28" s="86">
        <f t="shared" si="0"/>
        <v>1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/>
      <c r="H29" s="28"/>
      <c r="I29" s="28"/>
      <c r="J29" s="28" t="s">
        <v>143</v>
      </c>
      <c r="K29" s="28"/>
      <c r="L29" s="28"/>
      <c r="M29" s="28"/>
      <c r="N29" s="28"/>
      <c r="O29" s="28"/>
      <c r="P29" s="28"/>
      <c r="Q29" s="29"/>
      <c r="R29" s="9"/>
      <c r="S29" s="55" t="str">
        <f>IF(COUNTA(F29:Q29)&lt;=1,"",IF(MAXA(F29:Q29)&lt;=0.0029,"&lt; 0.003",MAX(F29:Q29)))</f>
        <v/>
      </c>
      <c r="T29" s="56" t="str">
        <f>IF(COUNTA(F29:Q29)&lt;=1,"",IF(MINA(F29:Q29)&lt;=0.0029,"&lt; 0.003",MIN(F29:Q29)))</f>
        <v/>
      </c>
      <c r="U29" s="92" t="str">
        <f>IF(COUNTA(F29:Q29)&lt;=0,"",IF(AVERAGEA(F29:Q29)&lt;=0.0029,"&lt; 0.003",AVERAGEA(F29:Q29)))</f>
        <v>&lt; 0.003</v>
      </c>
      <c r="V29" s="86">
        <f t="shared" si="0"/>
        <v>1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/>
      <c r="H30" s="28"/>
      <c r="I30" s="28"/>
      <c r="J30" s="28" t="s">
        <v>141</v>
      </c>
      <c r="K30" s="28"/>
      <c r="L30" s="28"/>
      <c r="M30" s="28"/>
      <c r="N30" s="28"/>
      <c r="O30" s="28"/>
      <c r="P30" s="28"/>
      <c r="Q30" s="29"/>
      <c r="R30" s="9"/>
      <c r="S30" s="55" t="str">
        <f>IF(COUNTA(F30:Q30)&lt;=1,"",IF(MAXA(F30:Q30)&lt;=0.0009,"&lt; 0.001",MAX(F30:Q30)))</f>
        <v/>
      </c>
      <c r="T30" s="56" t="str">
        <f>IF(COUNTA(F30:Q30)&lt;=1,"",IF(MINA(F30:Q30)&lt;=0.0009,"&lt; 0.001",MIN(F30:Q30)))</f>
        <v/>
      </c>
      <c r="U30" s="92" t="str">
        <f>IF(COUNTA(F30:Q30)&lt;=0,"",IF(AVERAGEA(F30:Q30)&lt;=0.0009,"&lt; 0.001",ROUND((AVERAGEA(F30:Q30)),3)))</f>
        <v>&lt; 0.001</v>
      </c>
      <c r="V30" s="86">
        <f t="shared" si="0"/>
        <v>1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/>
      <c r="H31" s="28"/>
      <c r="I31" s="28"/>
      <c r="J31" s="28" t="s">
        <v>141</v>
      </c>
      <c r="K31" s="28"/>
      <c r="L31" s="28"/>
      <c r="M31" s="28"/>
      <c r="N31" s="28"/>
      <c r="O31" s="28"/>
      <c r="P31" s="28"/>
      <c r="Q31" s="29"/>
      <c r="R31" s="9"/>
      <c r="S31" s="55" t="str">
        <f>IF(COUNTA(F31:Q31)&lt;=1,"",IF(MAXA(F31:Q31)&lt;=0.0009,"&lt; 0.001",MAX(F31:Q31)))</f>
        <v/>
      </c>
      <c r="T31" s="56" t="str">
        <f>IF(COUNTA(F31:Q31)&lt;=1,"",IF(MINA(F31:Q31)&lt;=0.0009,"&lt; 0.001",MIN(F31:Q31)))</f>
        <v/>
      </c>
      <c r="U31" s="92" t="str">
        <f>IF(COUNTA(F31:Q31)&lt;=0,"",IF(AVERAGEA(F31:Q31)&lt;=0.0009,"&lt; 0.001",ROUND((AVERAGEA(F31:Q31)),3)))</f>
        <v>&lt; 0.001</v>
      </c>
      <c r="V31" s="86">
        <f t="shared" si="0"/>
        <v>1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/>
      <c r="H32" s="28"/>
      <c r="I32" s="28"/>
      <c r="J32" s="28" t="s">
        <v>141</v>
      </c>
      <c r="K32" s="28"/>
      <c r="L32" s="28"/>
      <c r="M32" s="28"/>
      <c r="N32" s="28"/>
      <c r="O32" s="28"/>
      <c r="P32" s="28"/>
      <c r="Q32" s="29"/>
      <c r="R32" s="9"/>
      <c r="S32" s="55" t="str">
        <f>IF(COUNTA(F32:Q32)&lt;=1,"",IF(MAXA(F32:Q32)&lt;=0.0009,"&lt; 0.001",MAX(F32:Q32)))</f>
        <v/>
      </c>
      <c r="T32" s="56" t="str">
        <f>IF(COUNTA(F32:Q32)&lt;=1,"",IF(MINA(F32:Q32)&lt;=0.0009,"&lt; 0.001",MIN(F32:Q32)))</f>
        <v/>
      </c>
      <c r="U32" s="92" t="str">
        <f>IF(COUNTA(F32:Q32)&lt;=0,"",IF(AVERAGEA(F32:Q32)&lt;=0.0009,"&lt; 0.001",ROUND((AVERAGEA(F32:Q32)),3)))</f>
        <v>&lt; 0.001</v>
      </c>
      <c r="V32" s="86">
        <f t="shared" si="0"/>
        <v>1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/>
      <c r="H33" s="28"/>
      <c r="I33" s="28"/>
      <c r="J33" s="28" t="s">
        <v>143</v>
      </c>
      <c r="K33" s="28"/>
      <c r="L33" s="28"/>
      <c r="M33" s="28"/>
      <c r="N33" s="28"/>
      <c r="O33" s="28"/>
      <c r="P33" s="28"/>
      <c r="Q33" s="29"/>
      <c r="R33" s="9"/>
      <c r="S33" s="55" t="str">
        <f>IF(COUNTA(F33:Q33)&lt;=1,"",IF(MAXA(F33:Q33)&lt;=0.0029,"&lt; 0.003",MAX(F33:Q33)))</f>
        <v/>
      </c>
      <c r="T33" s="56" t="str">
        <f>IF(COUNTA(F33:Q33)&lt;=1,"",IF(MINA(F33:Q33)&lt;=0.0029,"&lt; 0.003",MIN(F33:Q33)))</f>
        <v/>
      </c>
      <c r="U33" s="92" t="str">
        <f>IF(COUNTA(F33:Q33)&lt;=0,"",IF(AVERAGEA(F33:Q33)&lt;=0.0029,"&lt; 0.003",AVERAGEA(F33:Q33)))</f>
        <v>&lt; 0.003</v>
      </c>
      <c r="V33" s="86">
        <f t="shared" si="0"/>
        <v>1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/>
      <c r="H34" s="28"/>
      <c r="I34" s="28"/>
      <c r="J34" s="28" t="s">
        <v>141</v>
      </c>
      <c r="K34" s="28"/>
      <c r="L34" s="28"/>
      <c r="M34" s="28"/>
      <c r="N34" s="28"/>
      <c r="O34" s="28"/>
      <c r="P34" s="28"/>
      <c r="Q34" s="29"/>
      <c r="R34" s="9"/>
      <c r="S34" s="55" t="str">
        <f>IF(COUNTA(F34:Q34)&lt;=1,"",IF(MAXA(F34:Q34)&lt;=0.0009,"&lt; 0.001",MAX(F34:Q34)))</f>
        <v/>
      </c>
      <c r="T34" s="56" t="str">
        <f>IF(COUNTA(F34:Q34)&lt;=1,"",IF(MINA(F34:Q34)&lt;=0.0009,"&lt; 0.001",MIN(F34:Q34)))</f>
        <v/>
      </c>
      <c r="U34" s="92" t="str">
        <f>IF(COUNTA(F34:Q34)&lt;=0,"",IF(AVERAGEA(F34:Q34)&lt;=0.0009,"&lt; 0.001",ROUND((AVERAGEA(F34:Q34)),3)))</f>
        <v>&lt; 0.001</v>
      </c>
      <c r="V34" s="86">
        <f t="shared" si="0"/>
        <v>1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/>
      <c r="H35" s="28"/>
      <c r="I35" s="28"/>
      <c r="J35" s="28" t="s">
        <v>141</v>
      </c>
      <c r="K35" s="28"/>
      <c r="L35" s="28"/>
      <c r="M35" s="28"/>
      <c r="N35" s="28"/>
      <c r="O35" s="28"/>
      <c r="P35" s="28"/>
      <c r="Q35" s="29"/>
      <c r="R35" s="9"/>
      <c r="S35" s="55" t="str">
        <f>IF(COUNTA(F35:Q35)&lt;=1,"",IF(MAXA(F35:Q35)&lt;=0.0009,"&lt; 0.001",MAX(F35:Q35)))</f>
        <v/>
      </c>
      <c r="T35" s="56" t="str">
        <f>IF(COUNTA(F35:Q35)&lt;=1,"",IF(MINA(F35:Q35)&lt;=0.0009,"&lt; 0.001",MIN(F35:Q35)))</f>
        <v/>
      </c>
      <c r="U35" s="92" t="str">
        <f>IF(COUNTA(F35:Q35)&lt;=0,"",IF(AVERAGEA(F35:Q35)&lt;=0.0009,"&lt; 0.001",ROUND((AVERAGEA(F35:Q35)),3)))</f>
        <v>&lt; 0.001</v>
      </c>
      <c r="V35" s="86">
        <f t="shared" si="0"/>
        <v>1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/>
      <c r="H36" s="28"/>
      <c r="I36" s="28"/>
      <c r="J36" s="28" t="s">
        <v>144</v>
      </c>
      <c r="K36" s="28"/>
      <c r="L36" s="28"/>
      <c r="M36" s="28"/>
      <c r="N36" s="28"/>
      <c r="O36" s="28"/>
      <c r="P36" s="28"/>
      <c r="Q36" s="29"/>
      <c r="R36" s="9"/>
      <c r="S36" s="55" t="str">
        <f>IF(COUNTA(F36:Q36)&lt;=1,"",IF(MAXA(F36:Q36)&lt;=0.0079,"&lt; 0.008",MAX(F36:Q36)))</f>
        <v/>
      </c>
      <c r="T36" s="56" t="str">
        <f>IF(COUNTA(F36:Q36)&lt;=1,"",IF(MINA(F36:Q36)&lt;=0.0079,"&lt; 0.008",MIN(F36:Q36)))</f>
        <v/>
      </c>
      <c r="U36" s="92" t="str">
        <f>IF(COUNTA(F36:Q36)&lt;=0,"",IF(AVERAGEA(F36:Q36)&lt;=0.0079,"&lt; 0.008",ROUND((AVERAGEA(F36:Q36)),3)))</f>
        <v>&lt; 0.008</v>
      </c>
      <c r="V36" s="86">
        <f t="shared" si="0"/>
        <v>1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/>
      <c r="H38" s="32"/>
      <c r="I38" s="32"/>
      <c r="J38" s="32">
        <v>3.8</v>
      </c>
      <c r="K38" s="32"/>
      <c r="L38" s="32"/>
      <c r="M38" s="32"/>
      <c r="N38" s="32"/>
      <c r="O38" s="32"/>
      <c r="P38" s="32"/>
      <c r="Q38" s="33"/>
      <c r="R38" s="9"/>
      <c r="S38" s="59" t="str">
        <f>IF(COUNTA(F38:Q38)&lt;=1,"",IF(MAXA(F38:Q38)&lt;=0.019,"&lt; 0.02",MAX(F38:Q38)))</f>
        <v/>
      </c>
      <c r="T38" s="60" t="str">
        <f>IF(COUNTA(F38:Q38)&lt;=1,"",IF(MINA(F38:Q38)&lt;=0.019,"&lt; 0.02",MIN(F38:Q38)))</f>
        <v/>
      </c>
      <c r="U38" s="94">
        <f>IF(COUNTA(F38:Q38)&lt;=0,"",IF(AVERAGEA(F38:Q38)&lt;=0.019,"&lt; 0.02",AVERAGEA(F38:Q38)))</f>
        <v>3.8</v>
      </c>
      <c r="V38" s="86">
        <f t="shared" si="0"/>
        <v>1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0.22</v>
      </c>
      <c r="G39" s="32">
        <v>0.2</v>
      </c>
      <c r="H39" s="32">
        <v>0.34</v>
      </c>
      <c r="I39" s="32">
        <v>0.41</v>
      </c>
      <c r="J39" s="32">
        <v>1</v>
      </c>
      <c r="K39" s="32">
        <v>0.8</v>
      </c>
      <c r="L39" s="32">
        <v>0.54</v>
      </c>
      <c r="M39" s="32">
        <v>0.33</v>
      </c>
      <c r="N39" s="32">
        <v>0.28999999999999998</v>
      </c>
      <c r="O39" s="32">
        <v>0.24</v>
      </c>
      <c r="P39" s="32">
        <v>0.2</v>
      </c>
      <c r="Q39" s="33">
        <v>0.14000000000000001</v>
      </c>
      <c r="R39" s="9"/>
      <c r="S39" s="59">
        <f>IF(COUNTA(F39:Q39)&lt;=1,"",IF(MAXA(F39:Q39)&lt;=0.009,"&lt; 0.01",MAX(F39:Q39)))</f>
        <v>1</v>
      </c>
      <c r="T39" s="60">
        <f>IF(COUNTA(F39:Q39)&lt;=1,"",IF(MINA(F39:Q39)&lt;=0.009,"&lt; 0.01",MIN(F39:Q39)))</f>
        <v>0.14000000000000001</v>
      </c>
      <c r="U39" s="94">
        <f>IF(COUNTA(F39:Q39)&lt;=0,"",IF(AVERAGEA(F39:Q39)&lt;=0.009,"&lt; 0.01",AVERAGEA(F39:Q39)))</f>
        <v>0.39250000000000002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5.4</v>
      </c>
      <c r="H41" s="38"/>
      <c r="I41" s="38"/>
      <c r="J41" s="38">
        <v>5.4</v>
      </c>
      <c r="K41" s="38"/>
      <c r="L41" s="38"/>
      <c r="M41" s="38">
        <v>5.0999999999999996</v>
      </c>
      <c r="N41" s="38"/>
      <c r="O41" s="38"/>
      <c r="P41" s="38">
        <v>5.0999999999999996</v>
      </c>
      <c r="Q41" s="39"/>
      <c r="R41" s="9"/>
      <c r="S41" s="65">
        <f>IF(COUNTA(F41:Q41)&lt;=1,"",IF(MAXA(F41:Q41)&lt;=0.019,"&lt; 0.02",MAX(F41:Q41)))</f>
        <v>5.4</v>
      </c>
      <c r="T41" s="66">
        <f>IF(COUNTA(F41:Q41)&lt;=1,"",IF(MINA(F41:Q41)&lt;=0.019,"&lt; 0.02",MIN(F41:Q41)))</f>
        <v>5.0999999999999996</v>
      </c>
      <c r="U41" s="97">
        <f>IF(COUNTA(F41:Q41)&lt;=0,"",IF(AVERAGEA(F41:Q41)&lt;=0.019,"&lt; 0.02",AVERAGEA(F41:Q41)))</f>
        <v>5.25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>
        <v>5.6000000000000001E-2</v>
      </c>
      <c r="G42" s="28">
        <v>6.6000000000000003E-2</v>
      </c>
      <c r="H42" s="28">
        <v>0.12</v>
      </c>
      <c r="I42" s="28">
        <v>7.6999999999999999E-2</v>
      </c>
      <c r="J42" s="28">
        <v>0.11600000000000001</v>
      </c>
      <c r="K42" s="28">
        <v>0.104</v>
      </c>
      <c r="L42" s="28">
        <v>0.111</v>
      </c>
      <c r="M42" s="28">
        <v>8.7999999999999995E-2</v>
      </c>
      <c r="N42" s="28">
        <v>7.8E-2</v>
      </c>
      <c r="O42" s="28">
        <v>7.3999999999999996E-2</v>
      </c>
      <c r="P42" s="28">
        <v>6.9000000000000006E-2</v>
      </c>
      <c r="Q42" s="29">
        <v>4.2999999999999997E-2</v>
      </c>
      <c r="R42" s="9"/>
      <c r="S42" s="55">
        <f>IF(COUNTA(F42:Q42)&lt;=1,"",IF(MAXA(F42:Q42)&lt;=0.0049,"&lt; 0.005",MAX(F42:Q42)))</f>
        <v>0.12</v>
      </c>
      <c r="T42" s="56">
        <f>IF(COUNTA(F42:Q42)&lt;=1,"",IF(MINA(F42:Q42)&lt;=0.0049,"&lt; 0.005",MIN(F42:Q42)))</f>
        <v>4.2999999999999997E-2</v>
      </c>
      <c r="U42" s="92">
        <f>IF(COUNTA(F42:Q42)&lt;=0,"",IF(AVERAGEA(F42:Q42)&lt;=0.0049,"&lt; 0.005",AVERAGEA(F42:Q42)))</f>
        <v>8.3499999999999977E-2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3.4</v>
      </c>
      <c r="G43" s="38">
        <v>3.4</v>
      </c>
      <c r="H43" s="38">
        <v>3.4</v>
      </c>
      <c r="I43" s="38">
        <v>3.1</v>
      </c>
      <c r="J43" s="38">
        <v>3.2</v>
      </c>
      <c r="K43" s="38">
        <v>3.1</v>
      </c>
      <c r="L43" s="38">
        <v>3</v>
      </c>
      <c r="M43" s="38">
        <v>3</v>
      </c>
      <c r="N43" s="38">
        <v>3.1</v>
      </c>
      <c r="O43" s="38">
        <v>3.1</v>
      </c>
      <c r="P43" s="38">
        <v>3.2</v>
      </c>
      <c r="Q43" s="39">
        <v>3.5</v>
      </c>
      <c r="R43" s="9"/>
      <c r="S43" s="65">
        <f>IF(COUNTA(F43:Q43)&lt;=1,"",IF(MAXA(F43:Q43)&lt;=0.009,"&lt; 0.01",MAX(F43:Q43)))</f>
        <v>3.5</v>
      </c>
      <c r="T43" s="66">
        <f>IF(COUNTA(F43:Q43)&lt;=1,"",IF(MINA(F43:Q43)&lt;=0.009,"&lt; 0.01",MIN(F43:Q43)))</f>
        <v>3</v>
      </c>
      <c r="U43" s="97">
        <f>IF(COUNTA(F43:Q43)&lt;=0,"",IF(AVERAGEA(F43:Q43)&lt;=0.009,"&lt; 0.01",AVERAGEA(F43:Q43)))</f>
        <v>3.2083333333333339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11</v>
      </c>
      <c r="H44" s="11"/>
      <c r="I44" s="11"/>
      <c r="J44" s="11">
        <v>14</v>
      </c>
      <c r="K44" s="11"/>
      <c r="L44" s="11"/>
      <c r="M44" s="11">
        <v>11</v>
      </c>
      <c r="N44" s="11"/>
      <c r="O44" s="11"/>
      <c r="P44" s="11">
        <v>10</v>
      </c>
      <c r="Q44" s="12"/>
      <c r="R44" s="9"/>
      <c r="S44" s="54">
        <f>IF(COUNTA(F44:Q44)&lt;=1,"",MAX(F44:Q44))</f>
        <v>14</v>
      </c>
      <c r="T44" s="11">
        <f>IF(COUNTA(F44:Q44)&lt;=1,"",MIN(F44:Q44))</f>
        <v>10</v>
      </c>
      <c r="U44" s="98">
        <f>IF(COUNTA(F44:Q44)&lt;=0,"",ROUND(AVERAGEA(F44:Q44),0))</f>
        <v>12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>
        <v>84</v>
      </c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>
        <f>IF(COUNTA(F45:Q45)&lt;=0,"",ROUND(AVERAGEA(F45:Q45),0))</f>
        <v>84</v>
      </c>
      <c r="V45" s="86">
        <f t="shared" si="0"/>
        <v>1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/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/>
      </c>
      <c r="T47" s="68" t="str">
        <f>IF(COUNTA(F47:Q47)&lt;=1,"",IF(MINA(F47:Q47)&lt;=0.0000009,"&lt; 0.000001",MIN(F47:Q47)))</f>
        <v/>
      </c>
      <c r="U47" s="99" t="str">
        <f>IF(COUNTA(F47:Q47)&lt;=0,"",IF(AVERAGEA(F47:Q47)&lt;=0.0000009,"&lt; 0.000001",ROUND((AVERAGEA(F47:Q47)),6)))</f>
        <v>&lt; 0.000001</v>
      </c>
      <c r="V47" s="86">
        <f t="shared" si="0"/>
        <v>1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/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/>
      </c>
      <c r="T48" s="68" t="str">
        <f>IF(COUNTA(F48:Q48)&lt;=1,"",IF(MINA(F48:Q48)&lt;=0.0000009,"&lt; 0.000001",MIN(F48:Q48)))</f>
        <v/>
      </c>
      <c r="U48" s="99" t="str">
        <f>IF(COUNTA(F48:Q48)&lt;=0,"",IF(AVERAGEA(F48:Q48)&lt;=0.0000009,"&lt; 0.000001",ROUND((AVERAGEA(F48:Q48)),6)))</f>
        <v>&lt; 0.000001</v>
      </c>
      <c r="V48" s="86">
        <f t="shared" si="0"/>
        <v>1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0.8</v>
      </c>
      <c r="G51" s="38">
        <v>0.8</v>
      </c>
      <c r="H51" s="38">
        <v>0.9</v>
      </c>
      <c r="I51" s="38">
        <v>1</v>
      </c>
      <c r="J51" s="38">
        <v>1.3</v>
      </c>
      <c r="K51" s="38">
        <v>1.1000000000000001</v>
      </c>
      <c r="L51" s="38">
        <v>0.9</v>
      </c>
      <c r="M51" s="38">
        <v>0.8</v>
      </c>
      <c r="N51" s="38">
        <v>0.6</v>
      </c>
      <c r="O51" s="38">
        <v>0.6</v>
      </c>
      <c r="P51" s="38">
        <v>0.6</v>
      </c>
      <c r="Q51" s="39">
        <v>0.6</v>
      </c>
      <c r="R51" s="9"/>
      <c r="S51" s="65">
        <f>IF(COUNTA(F51:Q51)&lt;=1,"",IF(MAXA(F51:Q51)&lt;=0.29,"&lt; 0.3",MAX(F51:Q51)))</f>
        <v>1.3</v>
      </c>
      <c r="T51" s="66">
        <f>IF(COUNTA(F51:Q51)&lt;=1,"",IF(MINA(F51:Q51)&lt;=0.29,"&lt; 0.3",MIN(F51:Q51)))</f>
        <v>0.6</v>
      </c>
      <c r="U51" s="97">
        <f>IF(COUNTA(F51:Q51)&lt;=0,"",IF(AVERAGEA(F51:Q51)&lt;=0.29,"&lt; 0.3",AVERAGEA(F51:Q51)))</f>
        <v>0.83333333333333337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7.29</v>
      </c>
      <c r="G52" s="32">
        <v>7.34</v>
      </c>
      <c r="H52" s="32">
        <v>7.32</v>
      </c>
      <c r="I52" s="32">
        <v>7.33</v>
      </c>
      <c r="J52" s="32">
        <v>7.31</v>
      </c>
      <c r="K52" s="32">
        <v>7.35</v>
      </c>
      <c r="L52" s="32">
        <v>7.3</v>
      </c>
      <c r="M52" s="32">
        <v>7.11</v>
      </c>
      <c r="N52" s="32">
        <v>7.09</v>
      </c>
      <c r="O52" s="32">
        <v>7.04</v>
      </c>
      <c r="P52" s="32">
        <v>7.01</v>
      </c>
      <c r="Q52" s="33">
        <v>7.19</v>
      </c>
      <c r="R52" s="9"/>
      <c r="S52" s="59">
        <f>IF(COUNTA(F52:Q52)&lt;=1,"",MAX(F52:Q52))</f>
        <v>7.35</v>
      </c>
      <c r="T52" s="60">
        <f>IF(COUNTA(F52:Q52)&lt;=1,"",MIN(F52:Q52))</f>
        <v>7.01</v>
      </c>
      <c r="U52" s="94">
        <f>IF(COUNTA(F52:Q52)&lt;=0,"",ROUND(AVERAGEA(F52:Q52),2))</f>
        <v>7.22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/>
      <c r="G53" s="42"/>
      <c r="H53" s="42"/>
      <c r="I53" s="42"/>
      <c r="J53" s="42"/>
      <c r="K53" s="42"/>
      <c r="L53" s="42"/>
      <c r="M53" s="42"/>
      <c r="N53" s="43"/>
      <c r="O53" s="44"/>
      <c r="P53" s="44"/>
      <c r="Q53" s="45"/>
      <c r="R53" s="9"/>
      <c r="S53" s="69"/>
      <c r="T53" s="70"/>
      <c r="U53" s="103"/>
      <c r="V53" s="86" t="str">
        <f>IF(COUNTA(F53:Q53)&lt;=0,"",COUNTA(F53:Q53))</f>
        <v/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1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>
        <v>5</v>
      </c>
      <c r="G55" s="11">
        <v>5</v>
      </c>
      <c r="H55" s="11">
        <v>6</v>
      </c>
      <c r="I55" s="11">
        <v>6</v>
      </c>
      <c r="J55" s="11">
        <v>11</v>
      </c>
      <c r="K55" s="11">
        <v>10</v>
      </c>
      <c r="L55" s="11">
        <v>7</v>
      </c>
      <c r="M55" s="11">
        <v>6</v>
      </c>
      <c r="N55" s="11">
        <v>5</v>
      </c>
      <c r="O55" s="11">
        <v>4</v>
      </c>
      <c r="P55" s="11">
        <v>3</v>
      </c>
      <c r="Q55" s="12">
        <v>3</v>
      </c>
      <c r="R55" s="9"/>
      <c r="S55" s="54">
        <f>IF(COUNTA(F55:Q55)&lt;=1,"",IF(MAXA(F55:Q55)&lt;=0.9,"&lt; 1",MAX(F55:Q55)))</f>
        <v>11</v>
      </c>
      <c r="T55" s="11">
        <f>IF(COUNTA(F55:Q55)&lt;=1,"",IF(MINA(F55:Q55)&lt;=0.9,"&lt; 1",MIN(F55:Q55)))</f>
        <v>3</v>
      </c>
      <c r="U55" s="98">
        <f>IF(COUNTA(F55:Q55)&lt;=0,"",IF(AVERAGEA(F55:Q55)&lt;=0.9,"&lt; 1",AVERAGEA(F55:Q55)))</f>
        <v>5.916666666666667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>
        <v>0.6</v>
      </c>
      <c r="G56" s="38">
        <v>0.6</v>
      </c>
      <c r="H56" s="38">
        <v>0.6</v>
      </c>
      <c r="I56" s="38">
        <v>1.2</v>
      </c>
      <c r="J56" s="38">
        <v>6.8</v>
      </c>
      <c r="K56" s="38">
        <v>1.9</v>
      </c>
      <c r="L56" s="38">
        <v>1.2</v>
      </c>
      <c r="M56" s="38">
        <v>1.4</v>
      </c>
      <c r="N56" s="38">
        <v>0.5</v>
      </c>
      <c r="O56" s="38">
        <v>0.6</v>
      </c>
      <c r="P56" s="38">
        <v>0.4</v>
      </c>
      <c r="Q56" s="39">
        <v>0.3</v>
      </c>
      <c r="R56" s="9"/>
      <c r="S56" s="65">
        <f>IF(COUNTA(F56:Q56)&lt;=1,"",IF(MAXA(F56:Q56)&lt;=0.09,"&lt; 0.1",MAX(F56:Q56)))</f>
        <v>6.8</v>
      </c>
      <c r="T56" s="66">
        <f>IF(COUNTA(F56:Q56)&lt;=1,"",IF(MINA(F56:Q56)&lt;=0.09,"&lt; 0.1",MIN(F56:Q56)))</f>
        <v>0.3</v>
      </c>
      <c r="U56" s="97">
        <f>IF(COUNTA(F56:Q56)&lt;=0,"",IF(AVERAGEA(F56:Q56)&lt;=0.09,"&lt; 0.1",AVERAGEA(F56:Q56)))</f>
        <v>1.3416666666666668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73</v>
      </c>
      <c r="C57" s="10"/>
      <c r="D57" s="10"/>
      <c r="E57" s="81" t="s">
        <v>103</v>
      </c>
      <c r="F57" s="32" t="s">
        <v>124</v>
      </c>
      <c r="G57" s="32" t="s">
        <v>124</v>
      </c>
      <c r="H57" s="32" t="s">
        <v>124</v>
      </c>
      <c r="I57" s="32" t="s">
        <v>124</v>
      </c>
      <c r="J57" s="32" t="s">
        <v>124</v>
      </c>
      <c r="K57" s="32" t="s">
        <v>124</v>
      </c>
      <c r="L57" s="32" t="s">
        <v>124</v>
      </c>
      <c r="M57" s="32" t="s">
        <v>124</v>
      </c>
      <c r="N57" s="32" t="s">
        <v>124</v>
      </c>
      <c r="O57" s="32" t="s">
        <v>124</v>
      </c>
      <c r="P57" s="32" t="s">
        <v>124</v>
      </c>
      <c r="Q57" s="33" t="s">
        <v>124</v>
      </c>
      <c r="R57" s="9"/>
      <c r="S57" s="59" t="str">
        <f>IF(COUNTA(F57:Q57)&lt;=1,"",IF(MAXA(F57:Q57)&lt;=0.049,"&lt; 0.05",MAX(F57:Q57)))</f>
        <v>&lt; 0.05</v>
      </c>
      <c r="T57" s="60" t="str">
        <f>IF(COUNTA(F57:Q57)&lt;=1,"",IF(MINA(F57:Q57)&lt;=0.049,"&lt; 0.05",MIN(F57:Q57)))</f>
        <v>&lt; 0.05</v>
      </c>
      <c r="U57" s="94" t="str">
        <f>IF(COUNTA(F57:Q57)&lt;=0,"",IF(AVERAGEA(F57:Q57)&lt;=0.049,"&lt; 0.05",AVERAGEA(F57:Q57)))</f>
        <v>&lt; 0.05</v>
      </c>
      <c r="V57" s="86">
        <f t="shared" si="1"/>
        <v>12</v>
      </c>
    </row>
    <row r="58" spans="1:22" ht="12.75" customHeight="1" x14ac:dyDescent="0.15">
      <c r="A58" s="50">
        <v>53</v>
      </c>
      <c r="B58" s="80" t="s">
        <v>31</v>
      </c>
      <c r="C58" s="10"/>
      <c r="D58" s="10"/>
      <c r="E58" s="76" t="s">
        <v>99</v>
      </c>
      <c r="F58" s="14">
        <v>0</v>
      </c>
      <c r="G58" s="14"/>
      <c r="H58" s="14"/>
      <c r="I58" s="14">
        <v>0</v>
      </c>
      <c r="J58" s="14"/>
      <c r="K58" s="14"/>
      <c r="L58" s="14">
        <v>0</v>
      </c>
      <c r="M58" s="14"/>
      <c r="N58" s="14"/>
      <c r="O58" s="14">
        <v>0</v>
      </c>
      <c r="P58" s="14"/>
      <c r="Q58" s="15"/>
      <c r="R58" s="9"/>
      <c r="S58" s="13">
        <f>IF(COUNTA(F58:Q58)&lt;=1,"",MAXA(F58:Q58))</f>
        <v>0</v>
      </c>
      <c r="T58" s="14">
        <f>IF(COUNTA(F58:Q58)&lt;=1,"",MINA(F58:Q58))</f>
        <v>0</v>
      </c>
      <c r="U58" s="90">
        <f>IF(COUNTA(F58:Q58)&lt;=0,"",ROUND(AVERAGEA(F58:Q58),0))</f>
        <v>0</v>
      </c>
      <c r="V58" s="86">
        <f t="shared" si="1"/>
        <v>4</v>
      </c>
    </row>
    <row r="59" spans="1:22" ht="12.75" customHeight="1" x14ac:dyDescent="0.15">
      <c r="A59" s="50">
        <v>54</v>
      </c>
      <c r="B59" s="21" t="s">
        <v>32</v>
      </c>
      <c r="C59" s="10"/>
      <c r="D59" s="10"/>
      <c r="E59" s="81" t="s">
        <v>81</v>
      </c>
      <c r="F59" s="11" t="s">
        <v>85</v>
      </c>
      <c r="G59" s="11" t="s">
        <v>85</v>
      </c>
      <c r="H59" s="11" t="s">
        <v>85</v>
      </c>
      <c r="I59" s="11" t="s">
        <v>85</v>
      </c>
      <c r="J59" s="11" t="s">
        <v>85</v>
      </c>
      <c r="K59" s="11" t="s">
        <v>85</v>
      </c>
      <c r="L59" s="11" t="s">
        <v>85</v>
      </c>
      <c r="M59" s="11" t="s">
        <v>85</v>
      </c>
      <c r="N59" s="11" t="s">
        <v>85</v>
      </c>
      <c r="O59" s="11" t="s">
        <v>85</v>
      </c>
      <c r="P59" s="11" t="s">
        <v>85</v>
      </c>
      <c r="Q59" s="12" t="s">
        <v>85</v>
      </c>
      <c r="R59" s="9"/>
      <c r="S59" s="54" t="str">
        <f>IF(COUNTA(F59:Q59)&lt;=1,"",IF(COUNTIF(F59:Q59,"（＋）")&gt;=1,"（＋）","（－）"))</f>
        <v>（＋）</v>
      </c>
      <c r="T59" s="11" t="str">
        <f>IF(COUNTA(F59:Q59)&lt;=1,"",IF(COUNTIF(F59:Q59,"（－）")&gt;=1,"（－）","（＋）"))</f>
        <v>（＋）</v>
      </c>
      <c r="U59" s="91" t="str">
        <f>IF(COUNTA(F59:Q59)&lt;=0,"",IF(COUNTIF(F59:Q59,"（＋）")&gt;=COUNTIF(F59:Q59,"（－）"),"（＋）","（－）"))</f>
        <v>（＋）</v>
      </c>
      <c r="V59" s="86">
        <f t="shared" si="1"/>
        <v>12</v>
      </c>
    </row>
    <row r="60" spans="1:22" ht="12.75" customHeight="1" x14ac:dyDescent="0.15">
      <c r="A60" s="50">
        <v>55</v>
      </c>
      <c r="B60" s="21" t="s">
        <v>32</v>
      </c>
      <c r="C60" s="10"/>
      <c r="D60" s="10"/>
      <c r="E60" s="76" t="s">
        <v>121</v>
      </c>
      <c r="F60" s="11"/>
      <c r="G60" s="11"/>
      <c r="H60" s="11"/>
      <c r="I60" s="11"/>
      <c r="J60" s="11"/>
      <c r="K60" s="11"/>
      <c r="L60" s="11">
        <v>244</v>
      </c>
      <c r="M60" s="11"/>
      <c r="N60" s="11"/>
      <c r="O60" s="11"/>
      <c r="P60" s="11"/>
      <c r="Q60" s="12"/>
      <c r="R60" s="9"/>
      <c r="S60" s="13" t="str">
        <f t="shared" ref="S60:S61" si="2">IF(COUNTA(F60:Q60)&lt;=1,"",IF(MAXA(F60:Q60)&lt;=0.9,"&lt; 1",MAX(F60:Q60)))</f>
        <v/>
      </c>
      <c r="T60" s="14" t="str">
        <f t="shared" ref="T60:T61" si="3">IF(COUNTA(F60:Q60)&lt;=1,"",IF(MINA(F60:Q60)&lt;=0.9,"&lt; 1",MIN(F60:Q60)))</f>
        <v/>
      </c>
      <c r="U60" s="90">
        <f t="shared" ref="U60:U61" si="4">IF(COUNTA(F60:Q60)&lt;=0,"",IF(AVERAGEA(F60:Q60)&lt;=0.9,"&lt; 1",AVERAGEA(F60:Q60)))</f>
        <v>244</v>
      </c>
      <c r="V60" s="86">
        <f t="shared" si="1"/>
        <v>1</v>
      </c>
    </row>
    <row r="61" spans="1:22" ht="12.75" customHeight="1" x14ac:dyDescent="0.15">
      <c r="A61" s="83">
        <v>56</v>
      </c>
      <c r="B61" s="84" t="s">
        <v>33</v>
      </c>
      <c r="C61" s="16"/>
      <c r="D61" s="16"/>
      <c r="E61" s="85" t="s">
        <v>121</v>
      </c>
      <c r="F61" s="17"/>
      <c r="G61" s="17"/>
      <c r="H61" s="17"/>
      <c r="I61" s="17"/>
      <c r="J61" s="17"/>
      <c r="K61" s="17"/>
      <c r="L61" s="17">
        <v>76</v>
      </c>
      <c r="M61" s="17"/>
      <c r="N61" s="17"/>
      <c r="O61" s="17"/>
      <c r="P61" s="17"/>
      <c r="Q61" s="18"/>
      <c r="R61" s="9"/>
      <c r="S61" s="19" t="str">
        <f t="shared" si="2"/>
        <v/>
      </c>
      <c r="T61" s="20" t="str">
        <f t="shared" si="3"/>
        <v/>
      </c>
      <c r="U61" s="104">
        <f t="shared" si="4"/>
        <v>76</v>
      </c>
      <c r="V61" s="87">
        <f t="shared" si="1"/>
        <v>1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9" orientation="portrait" r:id="rId1"/>
  <headerFooter alignWithMargins="0">
    <oddFooter>&amp;C&amp;"ＭＳ Ｐ明朝,標準"－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31" zoomScaleNormal="100" workbookViewId="0">
      <selection activeCell="I42" sqref="I42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22</v>
      </c>
      <c r="C1" s="106" t="s">
        <v>23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88</v>
      </c>
      <c r="B2" s="108"/>
      <c r="C2" s="113" t="s">
        <v>90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12</v>
      </c>
      <c r="G4" s="26">
        <v>18</v>
      </c>
      <c r="H4" s="26">
        <v>20</v>
      </c>
      <c r="I4" s="26">
        <v>21</v>
      </c>
      <c r="J4" s="26">
        <v>27</v>
      </c>
      <c r="K4" s="26">
        <v>21</v>
      </c>
      <c r="L4" s="26">
        <v>19</v>
      </c>
      <c r="M4" s="26">
        <v>16</v>
      </c>
      <c r="N4" s="26">
        <v>6</v>
      </c>
      <c r="O4" s="26">
        <v>0</v>
      </c>
      <c r="P4" s="26">
        <v>4</v>
      </c>
      <c r="Q4" s="27">
        <v>7</v>
      </c>
      <c r="R4" s="9"/>
      <c r="S4" s="52">
        <f>MAX(F4:Q4)</f>
        <v>27</v>
      </c>
      <c r="T4" s="53">
        <f>MIN(F4:Q4)</f>
        <v>0</v>
      </c>
      <c r="U4" s="89">
        <f>AVERAGE(F4:Q4)</f>
        <v>14.25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11</v>
      </c>
      <c r="G5" s="26">
        <v>12</v>
      </c>
      <c r="H5" s="26">
        <v>18</v>
      </c>
      <c r="I5" s="26">
        <v>20</v>
      </c>
      <c r="J5" s="26">
        <v>21</v>
      </c>
      <c r="K5" s="26">
        <v>21</v>
      </c>
      <c r="L5" s="26">
        <v>18</v>
      </c>
      <c r="M5" s="26">
        <v>10</v>
      </c>
      <c r="N5" s="26">
        <v>5</v>
      </c>
      <c r="O5" s="26">
        <v>2</v>
      </c>
      <c r="P5" s="26">
        <v>4</v>
      </c>
      <c r="Q5" s="27">
        <v>2</v>
      </c>
      <c r="R5" s="9"/>
      <c r="S5" s="52">
        <f>MAX(F5:Q5)</f>
        <v>21</v>
      </c>
      <c r="T5" s="53">
        <f>MIN(F5:Q5)</f>
        <v>2</v>
      </c>
      <c r="U5" s="89">
        <f>AVERAGE(F5:Q5)</f>
        <v>12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/>
      </c>
      <c r="V8" s="86" t="str">
        <f t="shared" si="0"/>
        <v/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/>
      </c>
      <c r="V9" s="86" t="str">
        <f t="shared" si="0"/>
        <v/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/>
      </c>
      <c r="V10" s="86" t="str">
        <f t="shared" si="0"/>
        <v/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/>
      </c>
      <c r="V12" s="86" t="str">
        <f t="shared" si="0"/>
        <v/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0.27</v>
      </c>
      <c r="G16" s="32">
        <v>0.23</v>
      </c>
      <c r="H16" s="32">
        <v>0.33</v>
      </c>
      <c r="I16" s="32">
        <v>0.28000000000000003</v>
      </c>
      <c r="J16" s="32">
        <v>0.26</v>
      </c>
      <c r="K16" s="32">
        <v>0.25</v>
      </c>
      <c r="L16" s="32">
        <v>0.28000000000000003</v>
      </c>
      <c r="M16" s="32">
        <v>0.22</v>
      </c>
      <c r="N16" s="32">
        <v>0.28000000000000003</v>
      </c>
      <c r="O16" s="32">
        <v>0.25</v>
      </c>
      <c r="P16" s="32">
        <v>0.22</v>
      </c>
      <c r="Q16" s="33">
        <v>0.22</v>
      </c>
      <c r="R16" s="9"/>
      <c r="S16" s="59">
        <f>IF(COUNTA(F16:Q16)&lt;=1,"",IF(MAXA(F16:Q16)&lt;=0.019,"&lt; 0.02",MAX(F16:Q16)))</f>
        <v>0.33</v>
      </c>
      <c r="T16" s="60">
        <f>IF(COUNTA(F16:Q16)&lt;=1,"",IF(MINA(F16:Q16)&lt;=0.019,"&lt; 0.02",MIN(F16:Q16)))</f>
        <v>0.22</v>
      </c>
      <c r="U16" s="94">
        <f>IF(COUNTA(F16:Q16)&lt;=0,"",IF(AVERAGEA(F16:Q16)&lt;=0.019,"&lt; 0.02",AVERAGEA(F16:Q16)))</f>
        <v>0.25750000000000006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/>
      </c>
      <c r="V18" s="86" t="str">
        <f t="shared" si="0"/>
        <v/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>
        <v>7.0000000000000007E-2</v>
      </c>
      <c r="H26" s="32">
        <v>7.0000000000000007E-2</v>
      </c>
      <c r="I26" s="32">
        <v>0.1</v>
      </c>
      <c r="J26" s="32">
        <v>0.11</v>
      </c>
      <c r="K26" s="32">
        <v>7.0000000000000007E-2</v>
      </c>
      <c r="L26" s="32">
        <v>0.09</v>
      </c>
      <c r="M26" s="32">
        <v>0.09</v>
      </c>
      <c r="N26" s="32">
        <v>0.11</v>
      </c>
      <c r="O26" s="32" t="s">
        <v>126</v>
      </c>
      <c r="P26" s="32" t="s">
        <v>126</v>
      </c>
      <c r="Q26" s="33" t="s">
        <v>126</v>
      </c>
      <c r="R26" s="9"/>
      <c r="S26" s="59">
        <f>IF(COUNTA(F26:Q26)&lt;=1,"",IF(MAXA(F26:Q26)&lt;=0.059,"&lt; 0.06",MAX(F26:Q26)))</f>
        <v>0.11</v>
      </c>
      <c r="T26" s="60" t="str">
        <f>IF(COUNTA(F26:Q26)&lt;=1,"",IF(MINA(F26:Q26)&lt;=0.059,"&lt; 0.06",MIN(F26:Q26)))</f>
        <v>&lt; 0.06</v>
      </c>
      <c r="U26" s="94">
        <f>IF(COUNTA(F26:Q26)&lt;=0,"",IF(AVERAGEA(F26:Q26)&lt;=0.059,"&lt; 0.06",AVERAGEA(F26:Q26)))</f>
        <v>5.9166666666666666E-2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4.0000000000000001E-3</v>
      </c>
      <c r="H28" s="28"/>
      <c r="I28" s="28"/>
      <c r="J28" s="28">
        <v>8.0000000000000002E-3</v>
      </c>
      <c r="K28" s="28"/>
      <c r="L28" s="28"/>
      <c r="M28" s="28">
        <v>4.0000000000000001E-3</v>
      </c>
      <c r="N28" s="28"/>
      <c r="O28" s="28"/>
      <c r="P28" s="28">
        <v>1E-3</v>
      </c>
      <c r="Q28" s="29"/>
      <c r="R28" s="9"/>
      <c r="S28" s="55">
        <f>IF(COUNTA(F28:Q28)&lt;=1,"",IF(MAXA(F28:Q28)&lt;=0.0009,"&lt; 0.001",MAX(F28:Q28)))</f>
        <v>8.0000000000000002E-3</v>
      </c>
      <c r="T28" s="56">
        <f>IF(COUNTA(F28:Q28)&lt;=1,"",IF(MINA(F28:Q28)&lt;=0.0009,"&lt; 0.001",MIN(F28:Q28)))</f>
        <v>1E-3</v>
      </c>
      <c r="U28" s="92">
        <f>IF(COUNTA(F28:Q28)&lt;=0,"",IF(AVERAGEA(F28:Q28)&lt;=0.0009,"&lt; 0.001",ROUND((AVERAGEA(F28:Q28)),3)))</f>
        <v>4.0000000000000001E-3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4.0000000000000001E-3</v>
      </c>
      <c r="H29" s="28"/>
      <c r="I29" s="28"/>
      <c r="J29" s="28">
        <v>1.2E-2</v>
      </c>
      <c r="K29" s="28"/>
      <c r="L29" s="28"/>
      <c r="M29" s="28">
        <v>4.0000000000000001E-3</v>
      </c>
      <c r="N29" s="28"/>
      <c r="O29" s="28"/>
      <c r="P29" s="28" t="s">
        <v>143</v>
      </c>
      <c r="Q29" s="29"/>
      <c r="R29" s="9"/>
      <c r="S29" s="55">
        <f>IF(COUNTA(F29:Q29)&lt;=1,"",IF(MAXA(F29:Q29)&lt;=0.0029,"&lt; 0.003",MAX(F29:Q29)))</f>
        <v>1.2E-2</v>
      </c>
      <c r="T29" s="56" t="str">
        <f>IF(COUNTA(F29:Q29)&lt;=1,"",IF(MINA(F29:Q29)&lt;=0.0029,"&lt; 0.003",MIN(F29:Q29)))</f>
        <v>&lt; 0.003</v>
      </c>
      <c r="U29" s="92">
        <f>IF(COUNTA(F29:Q29)&lt;=0,"",IF(AVERAGEA(F29:Q29)&lt;=0.0029,"&lt; 0.003",AVERAGEA(F29:Q29)))</f>
        <v>5.0000000000000001E-3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 t="s">
        <v>141</v>
      </c>
      <c r="K30" s="28"/>
      <c r="L30" s="28"/>
      <c r="M30" s="28" t="s">
        <v>141</v>
      </c>
      <c r="N30" s="28"/>
      <c r="O30" s="28"/>
      <c r="P30" s="28" t="s">
        <v>141</v>
      </c>
      <c r="Q30" s="29"/>
      <c r="R30" s="9"/>
      <c r="S30" s="55" t="str">
        <f>IF(COUNTA(F30:Q30)&lt;=1,"",IF(MAXA(F30:Q30)&lt;=0.0009,"&lt; 0.001",MAX(F30:Q30)))</f>
        <v>&lt; 0.001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5.0000000000000001E-3</v>
      </c>
      <c r="H32" s="28"/>
      <c r="I32" s="28"/>
      <c r="J32" s="28">
        <v>1.0999999999999999E-2</v>
      </c>
      <c r="K32" s="28"/>
      <c r="L32" s="28"/>
      <c r="M32" s="28">
        <v>5.0000000000000001E-3</v>
      </c>
      <c r="N32" s="28"/>
      <c r="O32" s="28"/>
      <c r="P32" s="28">
        <v>1E-3</v>
      </c>
      <c r="Q32" s="29"/>
      <c r="R32" s="9"/>
      <c r="S32" s="55">
        <f>IF(COUNTA(F32:Q32)&lt;=1,"",IF(MAXA(F32:Q32)&lt;=0.0009,"&lt; 0.001",MAX(F32:Q32)))</f>
        <v>1.0999999999999999E-2</v>
      </c>
      <c r="T32" s="56">
        <f>IF(COUNTA(F32:Q32)&lt;=1,"",IF(MINA(F32:Q32)&lt;=0.0009,"&lt; 0.001",MIN(F32:Q32)))</f>
        <v>1E-3</v>
      </c>
      <c r="U32" s="92">
        <f>IF(COUNTA(F32:Q32)&lt;=0,"",IF(AVERAGEA(F32:Q32)&lt;=0.0009,"&lt; 0.001",ROUND((AVERAGEA(F32:Q32)),3)))</f>
        <v>6.0000000000000001E-3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4.0000000000000001E-3</v>
      </c>
      <c r="H33" s="28"/>
      <c r="I33" s="28"/>
      <c r="J33" s="28">
        <v>1.0999999999999999E-2</v>
      </c>
      <c r="K33" s="28"/>
      <c r="L33" s="28"/>
      <c r="M33" s="28">
        <v>4.0000000000000001E-3</v>
      </c>
      <c r="N33" s="28"/>
      <c r="O33" s="28"/>
      <c r="P33" s="28" t="s">
        <v>143</v>
      </c>
      <c r="Q33" s="29"/>
      <c r="R33" s="9"/>
      <c r="S33" s="55">
        <f>IF(COUNTA(F33:Q33)&lt;=1,"",IF(MAXA(F33:Q33)&lt;=0.0029,"&lt; 0.003",MAX(F33:Q33)))</f>
        <v>1.0999999999999999E-2</v>
      </c>
      <c r="T33" s="56" t="str">
        <f>IF(COUNTA(F33:Q33)&lt;=1,"",IF(MINA(F33:Q33)&lt;=0.0029,"&lt; 0.003",MIN(F33:Q33)))</f>
        <v>&lt; 0.003</v>
      </c>
      <c r="U33" s="92">
        <f>IF(COUNTA(F33:Q33)&lt;=0,"",IF(AVERAGEA(F33:Q33)&lt;=0.0029,"&lt; 0.003",AVERAGEA(F33:Q33)))</f>
        <v>4.7499999999999999E-3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1E-3</v>
      </c>
      <c r="H34" s="28"/>
      <c r="I34" s="28"/>
      <c r="J34" s="28">
        <v>3.0000000000000001E-3</v>
      </c>
      <c r="K34" s="28"/>
      <c r="L34" s="28"/>
      <c r="M34" s="28">
        <v>1E-3</v>
      </c>
      <c r="N34" s="28"/>
      <c r="O34" s="28"/>
      <c r="P34" s="28" t="s">
        <v>141</v>
      </c>
      <c r="Q34" s="29"/>
      <c r="R34" s="9"/>
      <c r="S34" s="55">
        <f>IF(COUNTA(F34:Q34)&lt;=1,"",IF(MAXA(F34:Q34)&lt;=0.0009,"&lt; 0.001",MAX(F34:Q34)))</f>
        <v>3.0000000000000001E-3</v>
      </c>
      <c r="T34" s="56" t="str">
        <f>IF(COUNTA(F34:Q34)&lt;=1,"",IF(MINA(F34:Q34)&lt;=0.0009,"&lt; 0.001",MIN(F34:Q34)))</f>
        <v>&lt; 0.001</v>
      </c>
      <c r="U34" s="92">
        <f>IF(COUNTA(F34:Q34)&lt;=0,"",IF(AVERAGEA(F34:Q34)&lt;=0.0009,"&lt; 0.001",ROUND((AVERAGEA(F34:Q34)),3)))</f>
        <v>1E-3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>
        <v>0.08</v>
      </c>
      <c r="K38" s="32"/>
      <c r="L38" s="32"/>
      <c r="M38" s="32">
        <v>0.06</v>
      </c>
      <c r="N38" s="32"/>
      <c r="O38" s="32"/>
      <c r="P38" s="32" t="s">
        <v>145</v>
      </c>
      <c r="Q38" s="33"/>
      <c r="R38" s="9"/>
      <c r="S38" s="59">
        <f>IF(COUNTA(F38:Q38)&lt;=1,"",IF(MAXA(F38:Q38)&lt;=0.019,"&lt; 0.02",MAX(F38:Q38)))</f>
        <v>0.08</v>
      </c>
      <c r="T38" s="60" t="str">
        <f>IF(COUNTA(F38:Q38)&lt;=1,"",IF(MINA(F38:Q38)&lt;=0.019,"&lt; 0.02",MIN(F38:Q38)))</f>
        <v>&lt; 0.02</v>
      </c>
      <c r="U38" s="94">
        <f>IF(COUNTA(F38:Q38)&lt;=0,"",IF(AVERAGEA(F38:Q38)&lt;=0.019,"&lt; 0.02",AVERAGEA(F38:Q38)))</f>
        <v>3.5000000000000003E-2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0.01</v>
      </c>
      <c r="G39" s="32">
        <v>0.01</v>
      </c>
      <c r="H39" s="32" t="s">
        <v>127</v>
      </c>
      <c r="I39" s="32">
        <v>0.02</v>
      </c>
      <c r="J39" s="32">
        <v>0.03</v>
      </c>
      <c r="K39" s="32">
        <v>0.02</v>
      </c>
      <c r="L39" s="32" t="s">
        <v>127</v>
      </c>
      <c r="M39" s="32">
        <v>0.05</v>
      </c>
      <c r="N39" s="32">
        <v>0.04</v>
      </c>
      <c r="O39" s="32">
        <v>0.03</v>
      </c>
      <c r="P39" s="32" t="s">
        <v>127</v>
      </c>
      <c r="Q39" s="33" t="s">
        <v>127</v>
      </c>
      <c r="R39" s="9"/>
      <c r="S39" s="59">
        <f>IF(COUNTA(F39:Q39)&lt;=1,"",IF(MAXA(F39:Q39)&lt;=0.009,"&lt; 0.01",MAX(F39:Q39)))</f>
        <v>0.05</v>
      </c>
      <c r="T39" s="60" t="str">
        <f>IF(COUNTA(F39:Q39)&lt;=1,"",IF(MINA(F39:Q39)&lt;=0.009,"&lt; 0.01",MIN(F39:Q39)))</f>
        <v>&lt; 0.01</v>
      </c>
      <c r="U39" s="94">
        <f>IF(COUNTA(F39:Q39)&lt;=0,"",IF(AVERAGEA(F39:Q39)&lt;=0.009,"&lt; 0.01",AVERAGEA(F39:Q39)))</f>
        <v>1.7500000000000002E-2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/>
      <c r="H41" s="38"/>
      <c r="I41" s="38"/>
      <c r="J41" s="38">
        <v>4.9000000000000004</v>
      </c>
      <c r="K41" s="38"/>
      <c r="L41" s="38"/>
      <c r="M41" s="38"/>
      <c r="N41" s="38"/>
      <c r="O41" s="38"/>
      <c r="P41" s="38"/>
      <c r="Q41" s="39"/>
      <c r="R41" s="9"/>
      <c r="S41" s="65" t="str">
        <f>IF(COUNTA(F41:Q41)&lt;=1,"",IF(MAXA(F41:Q41)&lt;=0.019,"&lt; 0.02",MAX(F41:Q41)))</f>
        <v/>
      </c>
      <c r="T41" s="66" t="str">
        <f>IF(COUNTA(F41:Q41)&lt;=1,"",IF(MINA(F41:Q41)&lt;=0.019,"&lt; 0.02",MIN(F41:Q41)))</f>
        <v/>
      </c>
      <c r="U41" s="97">
        <f>IF(COUNTA(F41:Q41)&lt;=0,"",IF(AVERAGEA(F41:Q41)&lt;=0.019,"&lt; 0.02",AVERAGEA(F41:Q41)))</f>
        <v>4.9000000000000004</v>
      </c>
      <c r="V41" s="86">
        <f t="shared" si="0"/>
        <v>1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>
        <v>0.01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>
        <f>IF(COUNTA(F42:Q42)&lt;=1,"",IF(MAXA(F42:Q42)&lt;=0.0049,"&lt; 0.005",MAX(F42:Q42)))</f>
        <v>0.01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5.5</v>
      </c>
      <c r="G43" s="38">
        <v>5.7</v>
      </c>
      <c r="H43" s="38">
        <v>5.9</v>
      </c>
      <c r="I43" s="38">
        <v>5.7</v>
      </c>
      <c r="J43" s="38">
        <v>5.7</v>
      </c>
      <c r="K43" s="38">
        <v>6.7</v>
      </c>
      <c r="L43" s="38">
        <v>6.5</v>
      </c>
      <c r="M43" s="38">
        <v>5.8</v>
      </c>
      <c r="N43" s="38">
        <v>5.5</v>
      </c>
      <c r="O43" s="38">
        <v>4.9000000000000004</v>
      </c>
      <c r="P43" s="38">
        <v>4.9000000000000004</v>
      </c>
      <c r="Q43" s="39">
        <v>5.6</v>
      </c>
      <c r="R43" s="9"/>
      <c r="S43" s="65">
        <f>IF(COUNTA(F43:Q43)&lt;=1,"",IF(MAXA(F43:Q43)&lt;=0.009,"&lt; 0.01",MAX(F43:Q43)))</f>
        <v>6.7</v>
      </c>
      <c r="T43" s="66">
        <f>IF(COUNTA(F43:Q43)&lt;=1,"",IF(MINA(F43:Q43)&lt;=0.009,"&lt; 0.01",MIN(F43:Q43)))</f>
        <v>4.9000000000000004</v>
      </c>
      <c r="U43" s="97">
        <f>IF(COUNTA(F43:Q43)&lt;=0,"",IF(AVERAGEA(F43:Q43)&lt;=0.009,"&lt; 0.01",AVERAGEA(F43:Q43)))</f>
        <v>5.6999999999999993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/>
      <c r="H44" s="11"/>
      <c r="I44" s="11"/>
      <c r="J44" s="11">
        <v>22</v>
      </c>
      <c r="K44" s="11"/>
      <c r="L44" s="11"/>
      <c r="M44" s="11"/>
      <c r="N44" s="11"/>
      <c r="O44" s="11"/>
      <c r="P44" s="11"/>
      <c r="Q44" s="12"/>
      <c r="R44" s="9"/>
      <c r="S44" s="54" t="str">
        <f>IF(COUNTA(F44:Q44)&lt;=1,"",MAX(F44:Q44))</f>
        <v/>
      </c>
      <c r="T44" s="11" t="str">
        <f>IF(COUNTA(F44:Q44)&lt;=1,"",MIN(F44:Q44))</f>
        <v/>
      </c>
      <c r="U44" s="98">
        <f>IF(COUNTA(F44:Q44)&lt;=0,"",ROUND(AVERAGEA(F44:Q44),0))</f>
        <v>22</v>
      </c>
      <c r="V44" s="86">
        <f t="shared" si="0"/>
        <v>1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 t="str">
        <f>IF(COUNTA(F45:Q45)&lt;=0,"",ROUND(AVERAGEA(F45:Q45),0))</f>
        <v/>
      </c>
      <c r="V45" s="86" t="str">
        <f t="shared" si="0"/>
        <v/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/>
      </c>
      <c r="V46" s="86" t="str">
        <f t="shared" si="0"/>
        <v/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2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2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/>
      </c>
      <c r="V49" s="86" t="str">
        <f t="shared" si="0"/>
        <v/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/>
      </c>
      <c r="V50" s="86" t="str">
        <f t="shared" si="0"/>
        <v/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0.3</v>
      </c>
      <c r="G51" s="38">
        <v>0.3</v>
      </c>
      <c r="H51" s="38">
        <v>0.4</v>
      </c>
      <c r="I51" s="38">
        <v>0.6</v>
      </c>
      <c r="J51" s="38">
        <v>0.5</v>
      </c>
      <c r="K51" s="38">
        <v>0.4</v>
      </c>
      <c r="L51" s="38">
        <v>0.4</v>
      </c>
      <c r="M51" s="38" t="s">
        <v>130</v>
      </c>
      <c r="N51" s="38">
        <v>0.3</v>
      </c>
      <c r="O51" s="38" t="s">
        <v>130</v>
      </c>
      <c r="P51" s="38" t="s">
        <v>130</v>
      </c>
      <c r="Q51" s="39">
        <v>0.3</v>
      </c>
      <c r="R51" s="9"/>
      <c r="S51" s="65">
        <f>IF(COUNTA(F51:Q51)&lt;=1,"",IF(MAXA(F51:Q51)&lt;=0.29,"&lt; 0.3",MAX(F51:Q51)))</f>
        <v>0.6</v>
      </c>
      <c r="T51" s="66" t="str">
        <f>IF(COUNTA(F51:Q51)&lt;=1,"",IF(MINA(F51:Q51)&lt;=0.29,"&lt; 0.3",MIN(F51:Q51)))</f>
        <v>&lt; 0.3</v>
      </c>
      <c r="U51" s="97">
        <f>IF(COUNTA(F51:Q51)&lt;=0,"",IF(AVERAGEA(F51:Q51)&lt;=0.29,"&lt; 0.3",AVERAGEA(F51:Q51)))</f>
        <v>0.29166666666666663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7.13</v>
      </c>
      <c r="G52" s="32">
        <v>7.19</v>
      </c>
      <c r="H52" s="32">
        <v>7.22</v>
      </c>
      <c r="I52" s="32">
        <v>7.14</v>
      </c>
      <c r="J52" s="32">
        <v>7.17</v>
      </c>
      <c r="K52" s="32">
        <v>7.17</v>
      </c>
      <c r="L52" s="32">
        <v>7.03</v>
      </c>
      <c r="M52" s="32">
        <v>7.01</v>
      </c>
      <c r="N52" s="32">
        <v>7.08</v>
      </c>
      <c r="O52" s="32">
        <v>6.98</v>
      </c>
      <c r="P52" s="32">
        <v>7.04</v>
      </c>
      <c r="Q52" s="33">
        <v>7.22</v>
      </c>
      <c r="R52" s="9"/>
      <c r="S52" s="59">
        <f>IF(COUNTA(F52:Q52)&lt;=1,"",MAX(F52:Q52))</f>
        <v>7.22</v>
      </c>
      <c r="T52" s="60">
        <f>IF(COUNTA(F52:Q52)&lt;=1,"",MIN(F52:Q52))</f>
        <v>6.98</v>
      </c>
      <c r="U52" s="94">
        <f>IF(COUNTA(F52:Q52)&lt;=0,"",ROUND(AVERAGEA(F52:Q52),2))</f>
        <v>7.12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>
        <v>0.1</v>
      </c>
      <c r="O56" s="38" t="s">
        <v>129</v>
      </c>
      <c r="P56" s="38" t="s">
        <v>129</v>
      </c>
      <c r="Q56" s="39" t="s">
        <v>129</v>
      </c>
      <c r="R56" s="9"/>
      <c r="S56" s="65">
        <f>IF(COUNTA(F56:Q56)&lt;=1,"",IF(MAXA(F56:Q56)&lt;=0.09,"&lt; 0.1",MAX(F56:Q56)))</f>
        <v>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0.4</v>
      </c>
      <c r="G57" s="38">
        <v>0.5</v>
      </c>
      <c r="H57" s="38">
        <v>0.4</v>
      </c>
      <c r="I57" s="38">
        <v>0.5</v>
      </c>
      <c r="J57" s="38">
        <v>0.4</v>
      </c>
      <c r="K57" s="38">
        <v>0.4</v>
      </c>
      <c r="L57" s="38">
        <v>0.4</v>
      </c>
      <c r="M57" s="38">
        <v>0.6</v>
      </c>
      <c r="N57" s="38">
        <v>0.6</v>
      </c>
      <c r="O57" s="38">
        <v>0.3</v>
      </c>
      <c r="P57" s="38">
        <v>0.4</v>
      </c>
      <c r="Q57" s="39">
        <v>0.4</v>
      </c>
      <c r="R57" s="9"/>
      <c r="S57" s="65">
        <f>IF(COUNTA(F57:Q57)&lt;=1,"",IF(MAXA(F57:Q57)&lt;=0.09,"&lt; 0.1",MAX(F57:Q57)))</f>
        <v>0.6</v>
      </c>
      <c r="T57" s="66">
        <f>IF(COUNTA(F57:Q57)&lt;=1,"",IF(MINA(F57:Q57)&lt;=0.09,"&lt; 0.1",MIN(F57:Q57)))</f>
        <v>0.3</v>
      </c>
      <c r="U57" s="97">
        <f>IF(COUNTA(F57:Q57)&lt;=0,"",IF(AVERAGEA(F57:Q57)&lt;=0.09,"&lt; 0.1",AVERAGEA(F57:Q57)))</f>
        <v>0.44166666666666671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/>
      <c r="G58" s="32"/>
      <c r="H58" s="32"/>
      <c r="I58" s="32"/>
      <c r="J58" s="32" t="s">
        <v>124</v>
      </c>
      <c r="K58" s="32"/>
      <c r="L58" s="32"/>
      <c r="M58" s="32"/>
      <c r="N58" s="32"/>
      <c r="O58" s="32"/>
      <c r="P58" s="32"/>
      <c r="Q58" s="33"/>
      <c r="R58" s="9"/>
      <c r="S58" s="59" t="str">
        <f>IF(COUNTA(F58:Q58)&lt;=1,"",IF(MAXA(F58:Q58)&lt;=0.049,"&lt; 0.05",MAX(F58:Q58)))</f>
        <v/>
      </c>
      <c r="T58" s="60" t="str">
        <f>IF(COUNTA(F58:Q58)&lt;=1,"",IF(MINA(F58:Q58)&lt;=0.049,"&lt; 0.05",MIN(F58:Q58)))</f>
        <v/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>
        <v>0</v>
      </c>
      <c r="G59" s="14"/>
      <c r="H59" s="14"/>
      <c r="I59" s="14">
        <v>0</v>
      </c>
      <c r="J59" s="14"/>
      <c r="K59" s="14"/>
      <c r="L59" s="14">
        <v>0</v>
      </c>
      <c r="M59" s="14"/>
      <c r="N59" s="14"/>
      <c r="O59" s="14">
        <v>0</v>
      </c>
      <c r="P59" s="14"/>
      <c r="Q59" s="15"/>
      <c r="R59" s="9"/>
      <c r="S59" s="13">
        <f>IF(COUNTA(F59:Q59)&lt;=1,"",MAXA(F59:Q59))</f>
        <v>0</v>
      </c>
      <c r="T59" s="14">
        <f>IF(COUNTA(F59:Q59)&lt;=1,"",MINA(F59:Q59))</f>
        <v>0</v>
      </c>
      <c r="U59" s="90">
        <f>IF(COUNTA(F59:Q59)&lt;=0,"",ROUND(AVERAGEA(F59:Q59),0))</f>
        <v>0</v>
      </c>
      <c r="V59" s="86">
        <f t="shared" si="1"/>
        <v>4</v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F10" sqref="F10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20</v>
      </c>
      <c r="C1" s="106" t="s">
        <v>21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88</v>
      </c>
      <c r="B2" s="108"/>
      <c r="C2" s="113" t="s">
        <v>90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13</v>
      </c>
      <c r="G4" s="26">
        <v>18</v>
      </c>
      <c r="H4" s="26">
        <v>20</v>
      </c>
      <c r="I4" s="26">
        <v>21</v>
      </c>
      <c r="J4" s="26">
        <v>27</v>
      </c>
      <c r="K4" s="26">
        <v>20</v>
      </c>
      <c r="L4" s="26">
        <v>25</v>
      </c>
      <c r="M4" s="26">
        <v>17</v>
      </c>
      <c r="N4" s="26">
        <v>8</v>
      </c>
      <c r="O4" s="26">
        <v>0</v>
      </c>
      <c r="P4" s="26">
        <v>4</v>
      </c>
      <c r="Q4" s="27">
        <v>6</v>
      </c>
      <c r="R4" s="9"/>
      <c r="S4" s="52">
        <f>MAX(F4:Q4)</f>
        <v>27</v>
      </c>
      <c r="T4" s="53">
        <f>MIN(F4:Q4)</f>
        <v>0</v>
      </c>
      <c r="U4" s="89">
        <f>AVERAGE(F4:Q4)</f>
        <v>14.916666666666666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12</v>
      </c>
      <c r="G5" s="26">
        <v>13</v>
      </c>
      <c r="H5" s="26">
        <v>19</v>
      </c>
      <c r="I5" s="26">
        <v>20</v>
      </c>
      <c r="J5" s="26">
        <v>20</v>
      </c>
      <c r="K5" s="26">
        <v>21</v>
      </c>
      <c r="L5" s="26">
        <v>19</v>
      </c>
      <c r="M5" s="26">
        <v>14</v>
      </c>
      <c r="N5" s="26">
        <v>7</v>
      </c>
      <c r="O5" s="26">
        <v>6</v>
      </c>
      <c r="P5" s="26">
        <v>4</v>
      </c>
      <c r="Q5" s="27">
        <v>4</v>
      </c>
      <c r="R5" s="9"/>
      <c r="S5" s="52">
        <f>MAX(F5:Q5)</f>
        <v>21</v>
      </c>
      <c r="T5" s="53">
        <f>MIN(F5:Q5)</f>
        <v>4</v>
      </c>
      <c r="U5" s="89">
        <f>AVERAGE(F5:Q5)</f>
        <v>13.25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100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/>
      </c>
      <c r="V8" s="86" t="str">
        <f t="shared" si="0"/>
        <v/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/>
      </c>
      <c r="V9" s="86" t="str">
        <f t="shared" si="0"/>
        <v/>
      </c>
    </row>
    <row r="10" spans="1:22" ht="12.75" customHeight="1" x14ac:dyDescent="0.15">
      <c r="A10" s="50">
        <v>5</v>
      </c>
      <c r="B10" s="21" t="s">
        <v>104</v>
      </c>
      <c r="C10" s="10"/>
      <c r="D10" s="10"/>
      <c r="E10" s="81" t="s">
        <v>103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/>
      </c>
      <c r="V10" s="86" t="str">
        <f t="shared" si="0"/>
        <v/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/>
      </c>
      <c r="V12" s="86" t="str">
        <f t="shared" si="0"/>
        <v/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0.28000000000000003</v>
      </c>
      <c r="G16" s="32">
        <v>0.27</v>
      </c>
      <c r="H16" s="32">
        <v>0.35</v>
      </c>
      <c r="I16" s="32">
        <v>0.33</v>
      </c>
      <c r="J16" s="32">
        <v>0.31</v>
      </c>
      <c r="K16" s="32">
        <v>0.28000000000000003</v>
      </c>
      <c r="L16" s="32">
        <v>0.27</v>
      </c>
      <c r="M16" s="32">
        <v>0.24</v>
      </c>
      <c r="N16" s="32">
        <v>0.33</v>
      </c>
      <c r="O16" s="32">
        <v>0.25</v>
      </c>
      <c r="P16" s="32">
        <v>0.22</v>
      </c>
      <c r="Q16" s="33">
        <v>0.2</v>
      </c>
      <c r="R16" s="9"/>
      <c r="S16" s="59">
        <f>IF(COUNTA(F16:Q16)&lt;=1,"",IF(MAXA(F16:Q16)&lt;=0.019,"&lt; 0.02",MAX(F16:Q16)))</f>
        <v>0.35</v>
      </c>
      <c r="T16" s="60">
        <f>IF(COUNTA(F16:Q16)&lt;=1,"",IF(MINA(F16:Q16)&lt;=0.019,"&lt; 0.02",MIN(F16:Q16)))</f>
        <v>0.2</v>
      </c>
      <c r="U16" s="94">
        <f>IF(COUNTA(F16:Q16)&lt;=0,"",IF(AVERAGEA(F16:Q16)&lt;=0.019,"&lt; 0.02",AVERAGEA(F16:Q16)))</f>
        <v>0.27750000000000002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/>
      </c>
      <c r="V18" s="86" t="str">
        <f t="shared" si="0"/>
        <v/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105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106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107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108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109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>
        <v>7.0000000000000007E-2</v>
      </c>
      <c r="H26" s="32">
        <v>0.08</v>
      </c>
      <c r="I26" s="32">
        <v>0.1</v>
      </c>
      <c r="J26" s="32">
        <v>0.12</v>
      </c>
      <c r="K26" s="32">
        <v>7.0000000000000007E-2</v>
      </c>
      <c r="L26" s="32">
        <v>0.11</v>
      </c>
      <c r="M26" s="32">
        <v>0.09</v>
      </c>
      <c r="N26" s="32">
        <v>0.1</v>
      </c>
      <c r="O26" s="32" t="s">
        <v>126</v>
      </c>
      <c r="P26" s="32" t="s">
        <v>126</v>
      </c>
      <c r="Q26" s="33" t="s">
        <v>126</v>
      </c>
      <c r="R26" s="9"/>
      <c r="S26" s="59">
        <f>IF(COUNTA(F26:Q26)&lt;=1,"",IF(MAXA(F26:Q26)&lt;=0.059,"&lt; 0.06",MAX(F26:Q26)))</f>
        <v>0.12</v>
      </c>
      <c r="T26" s="60" t="str">
        <f>IF(COUNTA(F26:Q26)&lt;=1,"",IF(MINA(F26:Q26)&lt;=0.059,"&lt; 0.06",MIN(F26:Q26)))</f>
        <v>&lt; 0.06</v>
      </c>
      <c r="U26" s="94">
        <f>IF(COUNTA(F26:Q26)&lt;=0,"",IF(AVERAGEA(F26:Q26)&lt;=0.059,"&lt; 0.06",AVERAGEA(F26:Q26)))</f>
        <v>6.1666666666666668E-2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110</v>
      </c>
      <c r="C28" s="10"/>
      <c r="D28" s="10"/>
      <c r="E28" s="81" t="s">
        <v>103</v>
      </c>
      <c r="F28" s="28"/>
      <c r="G28" s="28">
        <v>7.0000000000000001E-3</v>
      </c>
      <c r="H28" s="28"/>
      <c r="I28" s="28"/>
      <c r="J28" s="28">
        <v>1.7999999999999999E-2</v>
      </c>
      <c r="K28" s="28"/>
      <c r="L28" s="28"/>
      <c r="M28" s="28">
        <v>8.9999999999999993E-3</v>
      </c>
      <c r="N28" s="28"/>
      <c r="O28" s="28"/>
      <c r="P28" s="28">
        <v>2E-3</v>
      </c>
      <c r="Q28" s="29"/>
      <c r="R28" s="9"/>
      <c r="S28" s="55">
        <f>IF(COUNTA(F28:Q28)&lt;=1,"",IF(MAXA(F28:Q28)&lt;=0.0009,"&lt; 0.001",MAX(F28:Q28)))</f>
        <v>1.7999999999999999E-2</v>
      </c>
      <c r="T28" s="56">
        <f>IF(COUNTA(F28:Q28)&lt;=1,"",IF(MINA(F28:Q28)&lt;=0.0009,"&lt; 0.001",MIN(F28:Q28)))</f>
        <v>2E-3</v>
      </c>
      <c r="U28" s="92">
        <f>IF(COUNTA(F28:Q28)&lt;=0,"",IF(AVERAGEA(F28:Q28)&lt;=0.0009,"&lt; 0.001",ROUND((AVERAGEA(F28:Q28)),3)))</f>
        <v>8.9999999999999993E-3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 t="s">
        <v>143</v>
      </c>
      <c r="H29" s="28"/>
      <c r="I29" s="28"/>
      <c r="J29" s="28" t="s">
        <v>143</v>
      </c>
      <c r="K29" s="28"/>
      <c r="L29" s="28"/>
      <c r="M29" s="28" t="s">
        <v>143</v>
      </c>
      <c r="N29" s="28"/>
      <c r="O29" s="28"/>
      <c r="P29" s="28" t="s">
        <v>143</v>
      </c>
      <c r="Q29" s="29"/>
      <c r="R29" s="9"/>
      <c r="S29" s="55" t="str">
        <f>IF(COUNTA(F29:Q29)&lt;=1,"",IF(MAXA(F29:Q29)&lt;=0.0029,"&lt; 0.003",MAX(F29:Q29)))</f>
        <v>&lt; 0.003</v>
      </c>
      <c r="T29" s="56" t="str">
        <f>IF(COUNTA(F29:Q29)&lt;=1,"",IF(MINA(F29:Q29)&lt;=0.0029,"&lt; 0.003",MIN(F29:Q29)))</f>
        <v>&lt; 0.003</v>
      </c>
      <c r="U29" s="92" t="str">
        <f>IF(COUNTA(F29:Q29)&lt;=0,"",IF(AVERAGEA(F29:Q29)&lt;=0.0029,"&lt; 0.003",AVERAGEA(F29:Q29)))</f>
        <v>&lt; 0.003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111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 t="s">
        <v>141</v>
      </c>
      <c r="K30" s="28"/>
      <c r="L30" s="28"/>
      <c r="M30" s="28" t="s">
        <v>141</v>
      </c>
      <c r="N30" s="28"/>
      <c r="O30" s="28"/>
      <c r="P30" s="28" t="s">
        <v>141</v>
      </c>
      <c r="Q30" s="29"/>
      <c r="R30" s="9"/>
      <c r="S30" s="55" t="str">
        <f>IF(COUNTA(F30:Q30)&lt;=1,"",IF(MAXA(F30:Q30)&lt;=0.0009,"&lt; 0.001",MAX(F30:Q30)))</f>
        <v>&lt; 0.001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8.9999999999999993E-3</v>
      </c>
      <c r="H32" s="28"/>
      <c r="I32" s="28"/>
      <c r="J32" s="28">
        <v>2.1999999999999999E-2</v>
      </c>
      <c r="K32" s="28"/>
      <c r="L32" s="28"/>
      <c r="M32" s="28">
        <v>1.0999999999999999E-2</v>
      </c>
      <c r="N32" s="28"/>
      <c r="O32" s="28"/>
      <c r="P32" s="28">
        <v>3.0000000000000001E-3</v>
      </c>
      <c r="Q32" s="29"/>
      <c r="R32" s="9"/>
      <c r="S32" s="55">
        <f>IF(COUNTA(F32:Q32)&lt;=1,"",IF(MAXA(F32:Q32)&lt;=0.0009,"&lt; 0.001",MAX(F32:Q32)))</f>
        <v>2.1999999999999999E-2</v>
      </c>
      <c r="T32" s="56">
        <f>IF(COUNTA(F32:Q32)&lt;=1,"",IF(MINA(F32:Q32)&lt;=0.0009,"&lt; 0.001",MIN(F32:Q32)))</f>
        <v>3.0000000000000001E-3</v>
      </c>
      <c r="U32" s="92">
        <f>IF(COUNTA(F32:Q32)&lt;=0,"",IF(AVERAGEA(F32:Q32)&lt;=0.0009,"&lt; 0.001",ROUND((AVERAGEA(F32:Q32)),3)))</f>
        <v>1.0999999999999999E-2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6.0000000000000001E-3</v>
      </c>
      <c r="H33" s="28"/>
      <c r="I33" s="28"/>
      <c r="J33" s="28">
        <v>8.0000000000000002E-3</v>
      </c>
      <c r="K33" s="28"/>
      <c r="L33" s="28"/>
      <c r="M33" s="28">
        <v>5.0000000000000001E-3</v>
      </c>
      <c r="N33" s="28"/>
      <c r="O33" s="28"/>
      <c r="P33" s="28">
        <v>3.0000000000000001E-3</v>
      </c>
      <c r="Q33" s="29"/>
      <c r="R33" s="9"/>
      <c r="S33" s="55">
        <f>IF(COUNTA(F33:Q33)&lt;=1,"",IF(MAXA(F33:Q33)&lt;=0.0029,"&lt; 0.003",MAX(F33:Q33)))</f>
        <v>8.0000000000000002E-3</v>
      </c>
      <c r="T33" s="56">
        <f>IF(COUNTA(F33:Q33)&lt;=1,"",IF(MINA(F33:Q33)&lt;=0.0029,"&lt; 0.003",MIN(F33:Q33)))</f>
        <v>3.0000000000000001E-3</v>
      </c>
      <c r="U33" s="92">
        <f>IF(COUNTA(F33:Q33)&lt;=0,"",IF(AVERAGEA(F33:Q33)&lt;=0.0029,"&lt; 0.003",AVERAGEA(F33:Q33)))</f>
        <v>5.4999999999999997E-3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112</v>
      </c>
      <c r="C34" s="10"/>
      <c r="D34" s="10"/>
      <c r="E34" s="81" t="s">
        <v>103</v>
      </c>
      <c r="F34" s="28"/>
      <c r="G34" s="28">
        <v>2E-3</v>
      </c>
      <c r="H34" s="28"/>
      <c r="I34" s="28"/>
      <c r="J34" s="28">
        <v>4.0000000000000001E-3</v>
      </c>
      <c r="K34" s="28"/>
      <c r="L34" s="28"/>
      <c r="M34" s="28">
        <v>2E-3</v>
      </c>
      <c r="N34" s="28"/>
      <c r="O34" s="28"/>
      <c r="P34" s="28">
        <v>1E-3</v>
      </c>
      <c r="Q34" s="29"/>
      <c r="R34" s="9"/>
      <c r="S34" s="55">
        <f>IF(COUNTA(F34:Q34)&lt;=1,"",IF(MAXA(F34:Q34)&lt;=0.0009,"&lt; 0.001",MAX(F34:Q34)))</f>
        <v>4.0000000000000001E-3</v>
      </c>
      <c r="T34" s="56">
        <f>IF(COUNTA(F34:Q34)&lt;=1,"",IF(MINA(F34:Q34)&lt;=0.0009,"&lt; 0.001",MIN(F34:Q34)))</f>
        <v>1E-3</v>
      </c>
      <c r="U34" s="92">
        <f>IF(COUNTA(F34:Q34)&lt;=0,"",IF(AVERAGEA(F34:Q34)&lt;=0.0009,"&lt; 0.001",ROUND((AVERAGEA(F34:Q34)),3)))</f>
        <v>2E-3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113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114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>
        <v>0.03</v>
      </c>
      <c r="K38" s="32"/>
      <c r="L38" s="32"/>
      <c r="M38" s="32">
        <v>0.02</v>
      </c>
      <c r="N38" s="32"/>
      <c r="O38" s="32"/>
      <c r="P38" s="32" t="s">
        <v>145</v>
      </c>
      <c r="Q38" s="33"/>
      <c r="R38" s="9"/>
      <c r="S38" s="59">
        <f>IF(COUNTA(F38:Q38)&lt;=1,"",IF(MAXA(F38:Q38)&lt;=0.019,"&lt; 0.02",MAX(F38:Q38)))</f>
        <v>0.03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 t="s">
        <v>127</v>
      </c>
      <c r="G39" s="32" t="s">
        <v>127</v>
      </c>
      <c r="H39" s="32" t="s">
        <v>127</v>
      </c>
      <c r="I39" s="32">
        <v>0.01</v>
      </c>
      <c r="J39" s="32">
        <v>0.01</v>
      </c>
      <c r="K39" s="32">
        <v>0.01</v>
      </c>
      <c r="L39" s="32" t="s">
        <v>127</v>
      </c>
      <c r="M39" s="32" t="s">
        <v>127</v>
      </c>
      <c r="N39" s="32" t="s">
        <v>127</v>
      </c>
      <c r="O39" s="32" t="s">
        <v>127</v>
      </c>
      <c r="P39" s="32" t="s">
        <v>127</v>
      </c>
      <c r="Q39" s="33" t="s">
        <v>127</v>
      </c>
      <c r="R39" s="9"/>
      <c r="S39" s="59">
        <f>IF(COUNTA(F39:Q39)&lt;=1,"",IF(MAXA(F39:Q39)&lt;=0.009,"&lt; 0.01",MAX(F39:Q39)))</f>
        <v>0.01</v>
      </c>
      <c r="T39" s="60" t="str">
        <f>IF(COUNTA(F39:Q39)&lt;=1,"",IF(MINA(F39:Q39)&lt;=0.009,"&lt; 0.01",MIN(F39:Q39)))</f>
        <v>&lt; 0.01</v>
      </c>
      <c r="U39" s="94" t="str">
        <f>IF(COUNTA(F39:Q39)&lt;=0,"",IF(AVERAGEA(F39:Q39)&lt;=0.009,"&lt; 0.01",AVERAGEA(F39:Q39)))</f>
        <v>&lt; 0.01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115</v>
      </c>
      <c r="C41" s="10"/>
      <c r="D41" s="10"/>
      <c r="E41" s="81" t="s">
        <v>103</v>
      </c>
      <c r="F41" s="38"/>
      <c r="G41" s="38"/>
      <c r="H41" s="38"/>
      <c r="I41" s="38"/>
      <c r="J41" s="38">
        <v>4.9000000000000004</v>
      </c>
      <c r="K41" s="38"/>
      <c r="L41" s="38"/>
      <c r="M41" s="38"/>
      <c r="N41" s="38"/>
      <c r="O41" s="38"/>
      <c r="P41" s="38"/>
      <c r="Q41" s="39"/>
      <c r="R41" s="9"/>
      <c r="S41" s="65" t="str">
        <f>IF(COUNTA(F41:Q41)&lt;=1,"",IF(MAXA(F41:Q41)&lt;=0.019,"&lt; 0.02",MAX(F41:Q41)))</f>
        <v/>
      </c>
      <c r="T41" s="66" t="str">
        <f>IF(COUNTA(F41:Q41)&lt;=1,"",IF(MINA(F41:Q41)&lt;=0.019,"&lt; 0.02",MIN(F41:Q41)))</f>
        <v/>
      </c>
      <c r="U41" s="97">
        <f>IF(COUNTA(F41:Q41)&lt;=0,"",IF(AVERAGEA(F41:Q41)&lt;=0.019,"&lt; 0.02",AVERAGEA(F41:Q41)))</f>
        <v>4.9000000000000004</v>
      </c>
      <c r="V41" s="86">
        <f t="shared" si="0"/>
        <v>1</v>
      </c>
    </row>
    <row r="42" spans="1:22" ht="12.75" customHeight="1" x14ac:dyDescent="0.15">
      <c r="A42" s="50">
        <v>37</v>
      </c>
      <c r="B42" s="21" t="s">
        <v>116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5.5</v>
      </c>
      <c r="G43" s="38">
        <v>5.5</v>
      </c>
      <c r="H43" s="38">
        <v>5.8</v>
      </c>
      <c r="I43" s="38">
        <v>5.9</v>
      </c>
      <c r="J43" s="38">
        <v>6.1</v>
      </c>
      <c r="K43" s="38">
        <v>6.1</v>
      </c>
      <c r="L43" s="38">
        <v>6</v>
      </c>
      <c r="M43" s="38">
        <v>6</v>
      </c>
      <c r="N43" s="38">
        <v>5.7</v>
      </c>
      <c r="O43" s="38">
        <v>5</v>
      </c>
      <c r="P43" s="38">
        <v>5.2</v>
      </c>
      <c r="Q43" s="39">
        <v>5</v>
      </c>
      <c r="R43" s="9"/>
      <c r="S43" s="65">
        <f>IF(COUNTA(F43:Q43)&lt;=1,"",IF(MAXA(F43:Q43)&lt;=0.009,"&lt; 0.01",MAX(F43:Q43)))</f>
        <v>6.1</v>
      </c>
      <c r="T43" s="66">
        <f>IF(COUNTA(F43:Q43)&lt;=1,"",IF(MINA(F43:Q43)&lt;=0.009,"&lt; 0.01",MIN(F43:Q43)))</f>
        <v>5</v>
      </c>
      <c r="U43" s="97">
        <f>IF(COUNTA(F43:Q43)&lt;=0,"",IF(AVERAGEA(F43:Q43)&lt;=0.009,"&lt; 0.01",AVERAGEA(F43:Q43)))</f>
        <v>5.6500000000000012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/>
      <c r="H44" s="11"/>
      <c r="I44" s="11"/>
      <c r="J44" s="11">
        <v>22</v>
      </c>
      <c r="K44" s="11"/>
      <c r="L44" s="11"/>
      <c r="M44" s="11"/>
      <c r="N44" s="11"/>
      <c r="O44" s="11"/>
      <c r="P44" s="11"/>
      <c r="Q44" s="12"/>
      <c r="R44" s="9"/>
      <c r="S44" s="54" t="str">
        <f>IF(COUNTA(F44:Q44)&lt;=1,"",MAX(F44:Q44))</f>
        <v/>
      </c>
      <c r="T44" s="11" t="str">
        <f>IF(COUNTA(F44:Q44)&lt;=1,"",MIN(F44:Q44))</f>
        <v/>
      </c>
      <c r="U44" s="98">
        <f>IF(COUNTA(F44:Q44)&lt;=0,"",ROUND(AVERAGEA(F44:Q44),0))</f>
        <v>22</v>
      </c>
      <c r="V44" s="86">
        <f t="shared" si="0"/>
        <v>1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 t="str">
        <f>IF(COUNTA(F45:Q45)&lt;=0,"",ROUND(AVERAGEA(F45:Q45),0))</f>
        <v/>
      </c>
      <c r="V45" s="86" t="str">
        <f t="shared" si="0"/>
        <v/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/>
      </c>
      <c r="V46" s="86" t="str">
        <f t="shared" si="0"/>
        <v/>
      </c>
    </row>
    <row r="47" spans="1:22" ht="12.75" customHeight="1" x14ac:dyDescent="0.15">
      <c r="A47" s="50">
        <v>42</v>
      </c>
      <c r="B47" s="21" t="s">
        <v>118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2</v>
      </c>
    </row>
    <row r="48" spans="1:22" ht="12.75" customHeight="1" x14ac:dyDescent="0.15">
      <c r="A48" s="50">
        <v>43</v>
      </c>
      <c r="B48" s="21" t="s">
        <v>119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2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/>
      </c>
      <c r="V49" s="86" t="str">
        <f t="shared" si="0"/>
        <v/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/>
      </c>
      <c r="V50" s="86" t="str">
        <f t="shared" si="0"/>
        <v/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 t="s">
        <v>130</v>
      </c>
      <c r="G51" s="38">
        <v>0.4</v>
      </c>
      <c r="H51" s="38">
        <v>0.4</v>
      </c>
      <c r="I51" s="38">
        <v>0.6</v>
      </c>
      <c r="J51" s="38">
        <v>0.6</v>
      </c>
      <c r="K51" s="38">
        <v>0.4</v>
      </c>
      <c r="L51" s="38">
        <v>0.5</v>
      </c>
      <c r="M51" s="38">
        <v>0.4</v>
      </c>
      <c r="N51" s="38">
        <v>0.4</v>
      </c>
      <c r="O51" s="38" t="s">
        <v>130</v>
      </c>
      <c r="P51" s="38" t="s">
        <v>130</v>
      </c>
      <c r="Q51" s="39" t="s">
        <v>130</v>
      </c>
      <c r="R51" s="9"/>
      <c r="S51" s="65">
        <f>IF(COUNTA(F51:Q51)&lt;=1,"",IF(MAXA(F51:Q51)&lt;=0.29,"&lt; 0.3",MAX(F51:Q51)))</f>
        <v>0.6</v>
      </c>
      <c r="T51" s="66" t="str">
        <f>IF(COUNTA(F51:Q51)&lt;=1,"",IF(MINA(F51:Q51)&lt;=0.29,"&lt; 0.3",MIN(F51:Q51)))</f>
        <v>&lt; 0.3</v>
      </c>
      <c r="U51" s="97">
        <f>IF(COUNTA(F51:Q51)&lt;=0,"",IF(AVERAGEA(F51:Q51)&lt;=0.29,"&lt; 0.3",AVERAGEA(F51:Q51)))</f>
        <v>0.30833333333333329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7.17</v>
      </c>
      <c r="G52" s="32">
        <v>7.23</v>
      </c>
      <c r="H52" s="32">
        <v>7.29</v>
      </c>
      <c r="I52" s="32">
        <v>7.17</v>
      </c>
      <c r="J52" s="32">
        <v>7.19</v>
      </c>
      <c r="K52" s="32">
        <v>7.26</v>
      </c>
      <c r="L52" s="32">
        <v>7.16</v>
      </c>
      <c r="M52" s="32">
        <v>7.1</v>
      </c>
      <c r="N52" s="32">
        <v>7.1</v>
      </c>
      <c r="O52" s="32">
        <v>7.02</v>
      </c>
      <c r="P52" s="32">
        <v>7</v>
      </c>
      <c r="Q52" s="33">
        <v>7.26</v>
      </c>
      <c r="R52" s="9"/>
      <c r="S52" s="59">
        <f>IF(COUNTA(F52:Q52)&lt;=1,"",MAX(F52:Q52))</f>
        <v>7.29</v>
      </c>
      <c r="T52" s="60">
        <f>IF(COUNTA(F52:Q52)&lt;=1,"",MIN(F52:Q52))</f>
        <v>7</v>
      </c>
      <c r="U52" s="94">
        <f>IF(COUNTA(F52:Q52)&lt;=0,"",ROUND(AVERAGEA(F52:Q52),2))</f>
        <v>7.16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0.1</v>
      </c>
      <c r="G57" s="38">
        <v>0.1</v>
      </c>
      <c r="H57" s="38">
        <v>0.3</v>
      </c>
      <c r="I57" s="38">
        <v>0.1</v>
      </c>
      <c r="J57" s="38">
        <v>0.1</v>
      </c>
      <c r="K57" s="38">
        <v>0.3</v>
      </c>
      <c r="L57" s="38">
        <v>0.1</v>
      </c>
      <c r="M57" s="38">
        <v>0.2</v>
      </c>
      <c r="N57" s="38">
        <v>0.3</v>
      </c>
      <c r="O57" s="38">
        <v>0.1</v>
      </c>
      <c r="P57" s="38">
        <v>0.2</v>
      </c>
      <c r="Q57" s="39">
        <v>0.1</v>
      </c>
      <c r="R57" s="9"/>
      <c r="S57" s="65">
        <f>IF(COUNTA(F57:Q57)&lt;=1,"",IF(MAXA(F57:Q57)&lt;=0.09,"&lt; 0.1",MAX(F57:Q57)))</f>
        <v>0.3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0.16666666666666666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/>
      <c r="G58" s="32"/>
      <c r="H58" s="32"/>
      <c r="I58" s="32"/>
      <c r="J58" s="32" t="s">
        <v>124</v>
      </c>
      <c r="K58" s="32"/>
      <c r="L58" s="32"/>
      <c r="M58" s="32"/>
      <c r="N58" s="32"/>
      <c r="O58" s="32"/>
      <c r="P58" s="32"/>
      <c r="Q58" s="33"/>
      <c r="R58" s="9"/>
      <c r="S58" s="59" t="str">
        <f>IF(COUNTA(F58:Q58)&lt;=1,"",IF(MAXA(F58:Q58)&lt;=0.049,"&lt; 0.05",MAX(F58:Q58)))</f>
        <v/>
      </c>
      <c r="T58" s="60" t="str">
        <f>IF(COUNTA(F58:Q58)&lt;=1,"",IF(MINA(F58:Q58)&lt;=0.049,"&lt; 0.05",MIN(F58:Q58)))</f>
        <v/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9"/>
      <c r="S59" s="13" t="str">
        <f>IF(COUNTA(F59:Q59)&lt;=1,"",MAXA(F59:Q59))</f>
        <v/>
      </c>
      <c r="T59" s="14" t="str">
        <f>IF(COUNTA(F59:Q59)&lt;=1,"",MINA(F59:Q59))</f>
        <v/>
      </c>
      <c r="U59" s="90" t="str">
        <f>IF(COUNTA(F59:Q59)&lt;=0,"",ROUND(AVERAGEA(F59:Q59),0))</f>
        <v/>
      </c>
      <c r="V59" s="86" t="str">
        <f t="shared" si="1"/>
        <v/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100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L2" sqref="L2:Q61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18</v>
      </c>
      <c r="C1" s="106" t="s">
        <v>19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88</v>
      </c>
      <c r="B2" s="108"/>
      <c r="C2" s="113" t="s">
        <v>90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0</v>
      </c>
      <c r="F4" s="26">
        <v>13</v>
      </c>
      <c r="G4" s="26">
        <v>18</v>
      </c>
      <c r="H4" s="26">
        <v>20</v>
      </c>
      <c r="I4" s="26">
        <v>21</v>
      </c>
      <c r="J4" s="26">
        <v>26</v>
      </c>
      <c r="K4" s="26">
        <v>20</v>
      </c>
      <c r="L4" s="26">
        <v>26</v>
      </c>
      <c r="M4" s="26">
        <v>22</v>
      </c>
      <c r="N4" s="26">
        <v>4</v>
      </c>
      <c r="O4" s="26">
        <v>-2</v>
      </c>
      <c r="P4" s="26">
        <v>6</v>
      </c>
      <c r="Q4" s="27">
        <v>5</v>
      </c>
      <c r="R4" s="9"/>
      <c r="S4" s="52">
        <f>MAX(F4:Q4)</f>
        <v>26</v>
      </c>
      <c r="T4" s="53">
        <f>MIN(F4:Q4)</f>
        <v>-2</v>
      </c>
      <c r="U4" s="89">
        <f>AVERAGE(F4:Q4)</f>
        <v>14.916666666666666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0</v>
      </c>
      <c r="F5" s="26">
        <v>13</v>
      </c>
      <c r="G5" s="26">
        <v>18</v>
      </c>
      <c r="H5" s="26">
        <v>20</v>
      </c>
      <c r="I5" s="26">
        <v>23</v>
      </c>
      <c r="J5" s="26">
        <v>28</v>
      </c>
      <c r="K5" s="26">
        <v>24</v>
      </c>
      <c r="L5" s="26">
        <v>23</v>
      </c>
      <c r="M5" s="26">
        <v>15</v>
      </c>
      <c r="N5" s="26">
        <v>10</v>
      </c>
      <c r="O5" s="26">
        <v>6</v>
      </c>
      <c r="P5" s="26">
        <v>6</v>
      </c>
      <c r="Q5" s="27">
        <v>6</v>
      </c>
      <c r="R5" s="9"/>
      <c r="S5" s="52">
        <f>MAX(F5:Q5)</f>
        <v>28</v>
      </c>
      <c r="T5" s="53">
        <f>MIN(F5:Q5)</f>
        <v>6</v>
      </c>
      <c r="U5" s="89">
        <f>AVERAGE(F5:Q5)</f>
        <v>16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0.28000000000000003</v>
      </c>
      <c r="G16" s="32">
        <v>0.25</v>
      </c>
      <c r="H16" s="32">
        <v>0.34</v>
      </c>
      <c r="I16" s="32">
        <v>0.33</v>
      </c>
      <c r="J16" s="32">
        <v>0.3</v>
      </c>
      <c r="K16" s="32">
        <v>0.27</v>
      </c>
      <c r="L16" s="32">
        <v>0.28000000000000003</v>
      </c>
      <c r="M16" s="32">
        <v>0.23</v>
      </c>
      <c r="N16" s="32">
        <v>0.33</v>
      </c>
      <c r="O16" s="32">
        <v>0.25</v>
      </c>
      <c r="P16" s="32">
        <v>0.23</v>
      </c>
      <c r="Q16" s="33">
        <v>0.21</v>
      </c>
      <c r="R16" s="9"/>
      <c r="S16" s="59">
        <f>IF(COUNTA(F16:Q16)&lt;=1,"",IF(MAXA(F16:Q16)&lt;=0.019,"&lt; 0.02",MAX(F16:Q16)))</f>
        <v>0.34</v>
      </c>
      <c r="T16" s="60">
        <f>IF(COUNTA(F16:Q16)&lt;=1,"",IF(MINA(F16:Q16)&lt;=0.019,"&lt; 0.02",MIN(F16:Q16)))</f>
        <v>0.21</v>
      </c>
      <c r="U16" s="94">
        <f>IF(COUNTA(F16:Q16)&lt;=0,"",IF(AVERAGEA(F16:Q16)&lt;=0.019,"&lt; 0.02",AVERAGEA(F16:Q16)))</f>
        <v>0.27500000000000002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>
        <v>7.0000000000000007E-2</v>
      </c>
      <c r="H26" s="32">
        <v>7.0000000000000007E-2</v>
      </c>
      <c r="I26" s="32">
        <v>0.1</v>
      </c>
      <c r="J26" s="32">
        <v>0.11</v>
      </c>
      <c r="K26" s="32">
        <v>7.0000000000000007E-2</v>
      </c>
      <c r="L26" s="32">
        <v>0.11</v>
      </c>
      <c r="M26" s="32">
        <v>0.1</v>
      </c>
      <c r="N26" s="32">
        <v>0.09</v>
      </c>
      <c r="O26" s="32" t="s">
        <v>126</v>
      </c>
      <c r="P26" s="32" t="s">
        <v>126</v>
      </c>
      <c r="Q26" s="33" t="s">
        <v>126</v>
      </c>
      <c r="R26" s="9"/>
      <c r="S26" s="59">
        <f>IF(COUNTA(F26:Q26)&lt;=1,"",IF(MAXA(F26:Q26)&lt;=0.059,"&lt; 0.06",MAX(F26:Q26)))</f>
        <v>0.11</v>
      </c>
      <c r="T26" s="60" t="str">
        <f>IF(COUNTA(F26:Q26)&lt;=1,"",IF(MINA(F26:Q26)&lt;=0.059,"&lt; 0.06",MIN(F26:Q26)))</f>
        <v>&lt; 0.06</v>
      </c>
      <c r="U26" s="94">
        <f>IF(COUNTA(F26:Q26)&lt;=0,"",IF(AVERAGEA(F26:Q26)&lt;=0.059,"&lt; 0.06",AVERAGEA(F26:Q26)))</f>
        <v>0.06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6.0000000000000001E-3</v>
      </c>
      <c r="H28" s="28"/>
      <c r="I28" s="28"/>
      <c r="J28" s="28">
        <v>1.2999999999999999E-2</v>
      </c>
      <c r="K28" s="28"/>
      <c r="L28" s="28"/>
      <c r="M28" s="28">
        <v>7.0000000000000001E-3</v>
      </c>
      <c r="N28" s="28"/>
      <c r="O28" s="28"/>
      <c r="P28" s="28">
        <v>2E-3</v>
      </c>
      <c r="Q28" s="29"/>
      <c r="R28" s="9"/>
      <c r="S28" s="55">
        <f>IF(COUNTA(F28:Q28)&lt;=1,"",IF(MAXA(F28:Q28)&lt;=0.0009,"&lt; 0.001",MAX(F28:Q28)))</f>
        <v>1.2999999999999999E-2</v>
      </c>
      <c r="T28" s="56">
        <f>IF(COUNTA(F28:Q28)&lt;=1,"",IF(MINA(F28:Q28)&lt;=0.0009,"&lt; 0.001",MIN(F28:Q28)))</f>
        <v>2E-3</v>
      </c>
      <c r="U28" s="92">
        <f>IF(COUNTA(F28:Q28)&lt;=0,"",IF(AVERAGEA(F28:Q28)&lt;=0.0009,"&lt; 0.001",ROUND((AVERAGEA(F28:Q28)),3)))</f>
        <v>7.0000000000000001E-3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4.0000000000000001E-3</v>
      </c>
      <c r="H29" s="28"/>
      <c r="I29" s="28"/>
      <c r="J29" s="28" t="s">
        <v>143</v>
      </c>
      <c r="K29" s="28"/>
      <c r="L29" s="28"/>
      <c r="M29" s="28">
        <v>3.0000000000000001E-3</v>
      </c>
      <c r="N29" s="28"/>
      <c r="O29" s="28"/>
      <c r="P29" s="28" t="s">
        <v>143</v>
      </c>
      <c r="Q29" s="29"/>
      <c r="R29" s="9"/>
      <c r="S29" s="55">
        <f>IF(COUNTA(F29:Q29)&lt;=1,"",IF(MAXA(F29:Q29)&lt;=0.0029,"&lt; 0.003",MAX(F29:Q29)))</f>
        <v>4.0000000000000001E-3</v>
      </c>
      <c r="T29" s="56" t="str">
        <f>IF(COUNTA(F29:Q29)&lt;=1,"",IF(MINA(F29:Q29)&lt;=0.0029,"&lt; 0.003",MIN(F29:Q29)))</f>
        <v>&lt; 0.003</v>
      </c>
      <c r="U29" s="92" t="str">
        <f>IF(COUNTA(F29:Q29)&lt;=0,"",IF(AVERAGEA(F29:Q29)&lt;=0.0029,"&lt; 0.003",AVERAGEA(F29:Q29)))</f>
        <v>&lt; 0.003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 t="s">
        <v>141</v>
      </c>
      <c r="K30" s="28"/>
      <c r="L30" s="28"/>
      <c r="M30" s="28" t="s">
        <v>141</v>
      </c>
      <c r="N30" s="28"/>
      <c r="O30" s="28"/>
      <c r="P30" s="28" t="s">
        <v>141</v>
      </c>
      <c r="Q30" s="29"/>
      <c r="R30" s="9"/>
      <c r="S30" s="55" t="str">
        <f>IF(COUNTA(F30:Q30)&lt;=1,"",IF(MAXA(F30:Q30)&lt;=0.0009,"&lt; 0.001",MAX(F30:Q30)))</f>
        <v>&lt; 0.001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8.0000000000000002E-3</v>
      </c>
      <c r="H32" s="28"/>
      <c r="I32" s="28"/>
      <c r="J32" s="28">
        <v>1.6E-2</v>
      </c>
      <c r="K32" s="28"/>
      <c r="L32" s="28"/>
      <c r="M32" s="28">
        <v>8.9999999999999993E-3</v>
      </c>
      <c r="N32" s="28"/>
      <c r="O32" s="28"/>
      <c r="P32" s="28">
        <v>3.0000000000000001E-3</v>
      </c>
      <c r="Q32" s="29"/>
      <c r="R32" s="9"/>
      <c r="S32" s="55">
        <f>IF(COUNTA(F32:Q32)&lt;=1,"",IF(MAXA(F32:Q32)&lt;=0.0009,"&lt; 0.001",MAX(F32:Q32)))</f>
        <v>1.6E-2</v>
      </c>
      <c r="T32" s="56">
        <f>IF(COUNTA(F32:Q32)&lt;=1,"",IF(MINA(F32:Q32)&lt;=0.0009,"&lt; 0.001",MIN(F32:Q32)))</f>
        <v>3.0000000000000001E-3</v>
      </c>
      <c r="U32" s="92">
        <f>IF(COUNTA(F32:Q32)&lt;=0,"",IF(AVERAGEA(F32:Q32)&lt;=0.0009,"&lt; 0.001",ROUND((AVERAGEA(F32:Q32)),3)))</f>
        <v>8.9999999999999993E-3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5.0000000000000001E-3</v>
      </c>
      <c r="H33" s="28"/>
      <c r="I33" s="28"/>
      <c r="J33" s="28">
        <v>7.0000000000000001E-3</v>
      </c>
      <c r="K33" s="28"/>
      <c r="L33" s="28"/>
      <c r="M33" s="28">
        <v>5.0000000000000001E-3</v>
      </c>
      <c r="N33" s="28"/>
      <c r="O33" s="28"/>
      <c r="P33" s="28" t="s">
        <v>143</v>
      </c>
      <c r="Q33" s="29"/>
      <c r="R33" s="9"/>
      <c r="S33" s="55">
        <f>IF(COUNTA(F33:Q33)&lt;=1,"",IF(MAXA(F33:Q33)&lt;=0.0029,"&lt; 0.003",MAX(F33:Q33)))</f>
        <v>7.0000000000000001E-3</v>
      </c>
      <c r="T33" s="56" t="str">
        <f>IF(COUNTA(F33:Q33)&lt;=1,"",IF(MINA(F33:Q33)&lt;=0.0029,"&lt; 0.003",MIN(F33:Q33)))</f>
        <v>&lt; 0.003</v>
      </c>
      <c r="U33" s="92">
        <f>IF(COUNTA(F33:Q33)&lt;=0,"",IF(AVERAGEA(F33:Q33)&lt;=0.0029,"&lt; 0.003",AVERAGEA(F33:Q33)))</f>
        <v>4.2500000000000003E-3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2E-3</v>
      </c>
      <c r="H34" s="28"/>
      <c r="I34" s="28"/>
      <c r="J34" s="28">
        <v>3.0000000000000001E-3</v>
      </c>
      <c r="K34" s="28"/>
      <c r="L34" s="28"/>
      <c r="M34" s="28">
        <v>2E-3</v>
      </c>
      <c r="N34" s="28"/>
      <c r="O34" s="28"/>
      <c r="P34" s="28">
        <v>1E-3</v>
      </c>
      <c r="Q34" s="29"/>
      <c r="R34" s="9"/>
      <c r="S34" s="55">
        <f>IF(COUNTA(F34:Q34)&lt;=1,"",IF(MAXA(F34:Q34)&lt;=0.0009,"&lt; 0.001",MAX(F34:Q34)))</f>
        <v>3.0000000000000001E-3</v>
      </c>
      <c r="T34" s="56">
        <f>IF(COUNTA(F34:Q34)&lt;=1,"",IF(MINA(F34:Q34)&lt;=0.0009,"&lt; 0.001",MIN(F34:Q34)))</f>
        <v>1E-3</v>
      </c>
      <c r="U34" s="92">
        <f>IF(COUNTA(F34:Q34)&lt;=0,"",IF(AVERAGEA(F34:Q34)&lt;=0.0009,"&lt; 0.001",ROUND((AVERAGEA(F34:Q34)),3)))</f>
        <v>2E-3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>
        <v>0.02</v>
      </c>
      <c r="K38" s="32"/>
      <c r="L38" s="32"/>
      <c r="M38" s="32">
        <v>0.02</v>
      </c>
      <c r="N38" s="32"/>
      <c r="O38" s="32"/>
      <c r="P38" s="32" t="s">
        <v>145</v>
      </c>
      <c r="Q38" s="33"/>
      <c r="R38" s="9"/>
      <c r="S38" s="59">
        <f>IF(COUNTA(F38:Q38)&lt;=1,"",IF(MAXA(F38:Q38)&lt;=0.019,"&lt; 0.02",MAX(F38:Q38)))</f>
        <v>0.02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 t="s">
        <v>127</v>
      </c>
      <c r="G39" s="32" t="s">
        <v>127</v>
      </c>
      <c r="H39" s="32" t="s">
        <v>127</v>
      </c>
      <c r="I39" s="32">
        <v>0.01</v>
      </c>
      <c r="J39" s="32" t="s">
        <v>127</v>
      </c>
      <c r="K39" s="32">
        <v>0.01</v>
      </c>
      <c r="L39" s="32" t="s">
        <v>127</v>
      </c>
      <c r="M39" s="32" t="s">
        <v>127</v>
      </c>
      <c r="N39" s="32" t="s">
        <v>127</v>
      </c>
      <c r="O39" s="32" t="s">
        <v>127</v>
      </c>
      <c r="P39" s="32" t="s">
        <v>127</v>
      </c>
      <c r="Q39" s="33" t="s">
        <v>127</v>
      </c>
      <c r="R39" s="9"/>
      <c r="S39" s="59">
        <f>IF(COUNTA(F39:Q39)&lt;=1,"",IF(MAXA(F39:Q39)&lt;=0.009,"&lt; 0.01",MAX(F39:Q39)))</f>
        <v>0.01</v>
      </c>
      <c r="T39" s="60" t="str">
        <f>IF(COUNTA(F39:Q39)&lt;=1,"",IF(MINA(F39:Q39)&lt;=0.009,"&lt; 0.01",MIN(F39:Q39)))</f>
        <v>&lt; 0.01</v>
      </c>
      <c r="U39" s="94" t="str">
        <f>IF(COUNTA(F39:Q39)&lt;=0,"",IF(AVERAGEA(F39:Q39)&lt;=0.009,"&lt; 0.01",AVERAGEA(F39:Q39)))</f>
        <v>&lt; 0.01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4.5999999999999996</v>
      </c>
      <c r="H41" s="38"/>
      <c r="I41" s="38"/>
      <c r="J41" s="38">
        <v>4.9000000000000004</v>
      </c>
      <c r="K41" s="38"/>
      <c r="L41" s="38"/>
      <c r="M41" s="38">
        <v>4.8</v>
      </c>
      <c r="N41" s="38"/>
      <c r="O41" s="38"/>
      <c r="P41" s="38">
        <v>4.5</v>
      </c>
      <c r="Q41" s="39"/>
      <c r="R41" s="9"/>
      <c r="S41" s="65">
        <f>IF(COUNTA(F41:Q41)&lt;=1,"",IF(MAXA(F41:Q41)&lt;=0.019,"&lt; 0.02",MAX(F41:Q41)))</f>
        <v>4.9000000000000004</v>
      </c>
      <c r="T41" s="66">
        <f>IF(COUNTA(F41:Q41)&lt;=1,"",IF(MINA(F41:Q41)&lt;=0.019,"&lt; 0.02",MIN(F41:Q41)))</f>
        <v>4.5</v>
      </c>
      <c r="U41" s="97">
        <f>IF(COUNTA(F41:Q41)&lt;=0,"",IF(AVERAGEA(F41:Q41)&lt;=0.019,"&lt; 0.02",AVERAGEA(F41:Q41)))</f>
        <v>4.7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5.5</v>
      </c>
      <c r="G43" s="38">
        <v>5.6</v>
      </c>
      <c r="H43" s="38">
        <v>5.8</v>
      </c>
      <c r="I43" s="38">
        <v>5.9</v>
      </c>
      <c r="J43" s="38">
        <v>6</v>
      </c>
      <c r="K43" s="38">
        <v>6.1</v>
      </c>
      <c r="L43" s="38">
        <v>6.2</v>
      </c>
      <c r="M43" s="38">
        <v>5.9</v>
      </c>
      <c r="N43" s="38">
        <v>5.7</v>
      </c>
      <c r="O43" s="38">
        <v>5</v>
      </c>
      <c r="P43" s="38">
        <v>5.3</v>
      </c>
      <c r="Q43" s="39">
        <v>5.0999999999999996</v>
      </c>
      <c r="R43" s="9"/>
      <c r="S43" s="65">
        <f>IF(COUNTA(F43:Q43)&lt;=1,"",IF(MAXA(F43:Q43)&lt;=0.009,"&lt; 0.01",MAX(F43:Q43)))</f>
        <v>6.2</v>
      </c>
      <c r="T43" s="66">
        <f>IF(COUNTA(F43:Q43)&lt;=1,"",IF(MINA(F43:Q43)&lt;=0.009,"&lt; 0.01",MIN(F43:Q43)))</f>
        <v>5</v>
      </c>
      <c r="U43" s="97">
        <f>IF(COUNTA(F43:Q43)&lt;=0,"",IF(AVERAGEA(F43:Q43)&lt;=0.009,"&lt; 0.01",AVERAGEA(F43:Q43)))</f>
        <v>5.6749999999999998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20</v>
      </c>
      <c r="H44" s="11"/>
      <c r="I44" s="11"/>
      <c r="J44" s="11">
        <v>22</v>
      </c>
      <c r="K44" s="11"/>
      <c r="L44" s="11"/>
      <c r="M44" s="11">
        <v>20</v>
      </c>
      <c r="N44" s="11"/>
      <c r="O44" s="11"/>
      <c r="P44" s="11">
        <v>20</v>
      </c>
      <c r="Q44" s="12"/>
      <c r="R44" s="9"/>
      <c r="S44" s="54">
        <f>IF(COUNTA(F44:Q44)&lt;=1,"",MAX(F44:Q44))</f>
        <v>22</v>
      </c>
      <c r="T44" s="11">
        <f>IF(COUNTA(F44:Q44)&lt;=1,"",MIN(F44:Q44))</f>
        <v>20</v>
      </c>
      <c r="U44" s="98">
        <f>IF(COUNTA(F44:Q44)&lt;=0,"",ROUND(AVERAGEA(F44:Q44),0))</f>
        <v>21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>
        <v>59</v>
      </c>
      <c r="H45" s="11"/>
      <c r="I45" s="11"/>
      <c r="J45" s="11">
        <v>62</v>
      </c>
      <c r="K45" s="11"/>
      <c r="L45" s="11"/>
      <c r="M45" s="11">
        <v>39</v>
      </c>
      <c r="N45" s="11"/>
      <c r="O45" s="11"/>
      <c r="P45" s="11">
        <v>39</v>
      </c>
      <c r="Q45" s="12"/>
      <c r="R45" s="9"/>
      <c r="S45" s="54">
        <f>IF(COUNTA(F45:Q45)&lt;=1,"",MAX(F45:Q45))</f>
        <v>62</v>
      </c>
      <c r="T45" s="11">
        <f>IF(COUNTA(F45:Q45)&lt;=1,"",MIN(F45:Q45))</f>
        <v>39</v>
      </c>
      <c r="U45" s="98">
        <f>IF(COUNTA(F45:Q45)&lt;=0,"",ROUND(AVERAGEA(F45:Q45),0))</f>
        <v>50</v>
      </c>
      <c r="V45" s="86">
        <f t="shared" si="0"/>
        <v>4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 t="s">
        <v>150</v>
      </c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3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 t="s">
        <v>150</v>
      </c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3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0.3</v>
      </c>
      <c r="G51" s="38">
        <v>0.3</v>
      </c>
      <c r="H51" s="38">
        <v>0.3</v>
      </c>
      <c r="I51" s="38">
        <v>0.5</v>
      </c>
      <c r="J51" s="38">
        <v>0.6</v>
      </c>
      <c r="K51" s="38">
        <v>0.4</v>
      </c>
      <c r="L51" s="38">
        <v>0.5</v>
      </c>
      <c r="M51" s="38">
        <v>0.3</v>
      </c>
      <c r="N51" s="38">
        <v>0.3</v>
      </c>
      <c r="O51" s="38" t="s">
        <v>130</v>
      </c>
      <c r="P51" s="38" t="s">
        <v>130</v>
      </c>
      <c r="Q51" s="39" t="s">
        <v>130</v>
      </c>
      <c r="R51" s="9"/>
      <c r="S51" s="65">
        <f>IF(COUNTA(F51:Q51)&lt;=1,"",IF(MAXA(F51:Q51)&lt;=0.29,"&lt; 0.3",MAX(F51:Q51)))</f>
        <v>0.6</v>
      </c>
      <c r="T51" s="66" t="str">
        <f>IF(COUNTA(F51:Q51)&lt;=1,"",IF(MINA(F51:Q51)&lt;=0.29,"&lt; 0.3",MIN(F51:Q51)))</f>
        <v>&lt; 0.3</v>
      </c>
      <c r="U51" s="97">
        <f>IF(COUNTA(F51:Q51)&lt;=0,"",IF(AVERAGEA(F51:Q51)&lt;=0.29,"&lt; 0.3",AVERAGEA(F51:Q51)))</f>
        <v>0.29166666666666663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7.2</v>
      </c>
      <c r="G52" s="32">
        <v>7.28</v>
      </c>
      <c r="H52" s="32">
        <v>7.31</v>
      </c>
      <c r="I52" s="32">
        <v>7.21</v>
      </c>
      <c r="J52" s="32">
        <v>7.26</v>
      </c>
      <c r="K52" s="32">
        <v>7.26</v>
      </c>
      <c r="L52" s="32">
        <v>7.16</v>
      </c>
      <c r="M52" s="32">
        <v>7.17</v>
      </c>
      <c r="N52" s="32">
        <v>7.06</v>
      </c>
      <c r="O52" s="32">
        <v>7.04</v>
      </c>
      <c r="P52" s="32">
        <v>7.02</v>
      </c>
      <c r="Q52" s="33">
        <v>7.28</v>
      </c>
      <c r="R52" s="9"/>
      <c r="S52" s="59">
        <f>IF(COUNTA(F52:Q52)&lt;=1,"",MAX(F52:Q52))</f>
        <v>7.31</v>
      </c>
      <c r="T52" s="60">
        <f>IF(COUNTA(F52:Q52)&lt;=1,"",MIN(F52:Q52))</f>
        <v>7.02</v>
      </c>
      <c r="U52" s="94">
        <f>IF(COUNTA(F52:Q52)&lt;=0,"",ROUND(AVERAGEA(F52:Q52),2))</f>
        <v>7.19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0.4</v>
      </c>
      <c r="G57" s="38">
        <v>0.4</v>
      </c>
      <c r="H57" s="38">
        <v>0.4</v>
      </c>
      <c r="I57" s="38">
        <v>0.1</v>
      </c>
      <c r="J57" s="38">
        <v>0.1</v>
      </c>
      <c r="K57" s="38">
        <v>0.3</v>
      </c>
      <c r="L57" s="38">
        <v>0.3</v>
      </c>
      <c r="M57" s="38">
        <v>0.4</v>
      </c>
      <c r="N57" s="38">
        <v>0.4</v>
      </c>
      <c r="O57" s="38">
        <v>0.4</v>
      </c>
      <c r="P57" s="38">
        <v>0.4</v>
      </c>
      <c r="Q57" s="39">
        <v>0.4</v>
      </c>
      <c r="R57" s="9"/>
      <c r="S57" s="65">
        <f>IF(COUNTA(F57:Q57)&lt;=1,"",IF(MAXA(F57:Q57)&lt;=0.09,"&lt; 0.1",MAX(F57:Q57)))</f>
        <v>0.4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0.33333333333333331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 t="s">
        <v>124</v>
      </c>
      <c r="G58" s="32" t="s">
        <v>124</v>
      </c>
      <c r="H58" s="32" t="s">
        <v>124</v>
      </c>
      <c r="I58" s="32" t="s">
        <v>124</v>
      </c>
      <c r="J58" s="32" t="s">
        <v>124</v>
      </c>
      <c r="K58" s="32" t="s">
        <v>124</v>
      </c>
      <c r="L58" s="32" t="s">
        <v>124</v>
      </c>
      <c r="M58" s="32" t="s">
        <v>124</v>
      </c>
      <c r="N58" s="32" t="s">
        <v>124</v>
      </c>
      <c r="O58" s="32" t="s">
        <v>124</v>
      </c>
      <c r="P58" s="32" t="s">
        <v>124</v>
      </c>
      <c r="Q58" s="33" t="s">
        <v>124</v>
      </c>
      <c r="R58" s="9"/>
      <c r="S58" s="59" t="str">
        <f>IF(COUNTA(F58:Q58)&lt;=1,"",IF(MAXA(F58:Q58)&lt;=0.049,"&lt; 0.05",MAX(F58:Q58)))</f>
        <v>&lt; 0.05</v>
      </c>
      <c r="T58" s="60" t="str">
        <f>IF(COUNTA(F58:Q58)&lt;=1,"",IF(MINA(F58:Q58)&lt;=0.049,"&lt; 0.05",MIN(F58:Q58)))</f>
        <v>&lt; 0.05</v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12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9"/>
      <c r="S59" s="13" t="str">
        <f>IF(COUNTA(F59:Q59)&lt;=1,"",MAXA(F59:Q59))</f>
        <v/>
      </c>
      <c r="T59" s="14" t="str">
        <f>IF(COUNTA(F59:Q59)&lt;=1,"",MINA(F59:Q59))</f>
        <v/>
      </c>
      <c r="U59" s="90" t="str">
        <f>IF(COUNTA(F59:Q59)&lt;=0,"",ROUND(AVERAGEA(F59:Q59),0))</f>
        <v/>
      </c>
      <c r="V59" s="86" t="str">
        <f t="shared" si="1"/>
        <v/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9" orientation="portrait" r:id="rId1"/>
  <headerFooter alignWithMargins="0">
    <oddFooter>&amp;C&amp;"ＭＳ Ｐ明朝,標準"－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Normal="100" workbookViewId="0">
      <selection activeCell="H9" sqref="H9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16</v>
      </c>
      <c r="C1" s="106" t="s">
        <v>17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92</v>
      </c>
      <c r="B2" s="108"/>
      <c r="C2" s="113" t="s">
        <v>93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>
        <v>44440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94</v>
      </c>
      <c r="F4" s="26">
        <v>11</v>
      </c>
      <c r="G4" s="26">
        <v>18</v>
      </c>
      <c r="H4" s="26">
        <v>17</v>
      </c>
      <c r="I4" s="26">
        <v>20</v>
      </c>
      <c r="J4" s="26">
        <v>25</v>
      </c>
      <c r="K4" s="26">
        <v>17</v>
      </c>
      <c r="L4" s="26">
        <v>21</v>
      </c>
      <c r="M4" s="26">
        <v>8</v>
      </c>
      <c r="N4" s="26">
        <v>9</v>
      </c>
      <c r="O4" s="26">
        <v>0</v>
      </c>
      <c r="P4" s="26">
        <v>0</v>
      </c>
      <c r="Q4" s="27">
        <v>7</v>
      </c>
      <c r="R4" s="9"/>
      <c r="S4" s="52">
        <f>MAX(F4:Q4)</f>
        <v>25</v>
      </c>
      <c r="T4" s="53">
        <f>MIN(F4:Q4)</f>
        <v>0</v>
      </c>
      <c r="U4" s="89">
        <f>AVERAGE(F4:Q4)</f>
        <v>12.75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94</v>
      </c>
      <c r="F5" s="26">
        <v>10</v>
      </c>
      <c r="G5" s="26">
        <v>12</v>
      </c>
      <c r="H5" s="26">
        <v>16</v>
      </c>
      <c r="I5" s="26">
        <v>18</v>
      </c>
      <c r="J5" s="26">
        <v>20</v>
      </c>
      <c r="K5" s="26">
        <v>16</v>
      </c>
      <c r="L5" s="26">
        <v>16</v>
      </c>
      <c r="M5" s="26">
        <v>8</v>
      </c>
      <c r="N5" s="26">
        <v>6</v>
      </c>
      <c r="O5" s="26">
        <v>2</v>
      </c>
      <c r="P5" s="26">
        <v>0</v>
      </c>
      <c r="Q5" s="27">
        <v>2</v>
      </c>
      <c r="R5" s="9"/>
      <c r="S5" s="52">
        <f>MAX(F5:Q5)</f>
        <v>20</v>
      </c>
      <c r="T5" s="53">
        <f>MIN(F5:Q5)</f>
        <v>0</v>
      </c>
      <c r="U5" s="89">
        <f>AVERAGE(F5:Q5)</f>
        <v>10.5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13</v>
      </c>
      <c r="G6" s="14">
        <v>28</v>
      </c>
      <c r="H6" s="14">
        <v>13</v>
      </c>
      <c r="I6" s="14">
        <v>76</v>
      </c>
      <c r="J6" s="14">
        <v>185</v>
      </c>
      <c r="K6" s="14">
        <v>156</v>
      </c>
      <c r="L6" s="14">
        <v>91</v>
      </c>
      <c r="M6" s="14">
        <v>28</v>
      </c>
      <c r="N6" s="14">
        <v>73</v>
      </c>
      <c r="O6" s="14">
        <v>72</v>
      </c>
      <c r="P6" s="14">
        <v>14</v>
      </c>
      <c r="Q6" s="15">
        <v>3</v>
      </c>
      <c r="R6" s="9"/>
      <c r="S6" s="13">
        <f>IF(COUNTA(F6:Q6)&lt;=1,"",MAXA(F6:Q6))</f>
        <v>185</v>
      </c>
      <c r="T6" s="14">
        <f>IF(COUNTA(F6:Q6)&lt;=1,"",MINA(F6:Q6))</f>
        <v>3</v>
      </c>
      <c r="U6" s="90">
        <f>IF(COUNTA(F6:Q6)&lt;=0,"",ROUND(AVERAGEA(F6:Q6),0))</f>
        <v>63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85</v>
      </c>
      <c r="G7" s="11" t="s">
        <v>85</v>
      </c>
      <c r="H7" s="11" t="s">
        <v>85</v>
      </c>
      <c r="I7" s="11" t="s">
        <v>85</v>
      </c>
      <c r="J7" s="11" t="s">
        <v>85</v>
      </c>
      <c r="K7" s="11" t="s">
        <v>85</v>
      </c>
      <c r="L7" s="11" t="s">
        <v>85</v>
      </c>
      <c r="M7" s="11" t="s">
        <v>85</v>
      </c>
      <c r="N7" s="11" t="s">
        <v>85</v>
      </c>
      <c r="O7" s="11" t="s">
        <v>85</v>
      </c>
      <c r="P7" s="11" t="s">
        <v>85</v>
      </c>
      <c r="Q7" s="12" t="s">
        <v>86</v>
      </c>
      <c r="R7" s="9"/>
      <c r="S7" s="54" t="str">
        <f>IF(COUNTA(F7:Q7)&lt;=1,"",IF(COUNTIF(F7:Q7,"（＋）")&gt;=1,"（＋）","（－）"))</f>
        <v>（＋）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（＋）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/>
      <c r="H15" s="28"/>
      <c r="I15" s="28"/>
      <c r="J15" s="28" t="s">
        <v>141</v>
      </c>
      <c r="K15" s="28"/>
      <c r="L15" s="28"/>
      <c r="M15" s="28"/>
      <c r="N15" s="28"/>
      <c r="O15" s="28"/>
      <c r="P15" s="28"/>
      <c r="Q15" s="29"/>
      <c r="R15" s="9"/>
      <c r="S15" s="55" t="str">
        <f>IF(COUNTA(F15:Q15)&lt;=1,"",IF(MAXA(F15:Q15)&lt;=0.0009,"&lt; 0.001",MAX(F15:Q15)))</f>
        <v/>
      </c>
      <c r="T15" s="56" t="str">
        <f>IF(COUNTA(F15:Q15)&lt;=1,"",IF(MINA(F15:Q15)&lt;=0.0009,"&lt; 0.001",MIN(F15:Q15)))</f>
        <v/>
      </c>
      <c r="U15" s="92" t="str">
        <f>IF(COUNTA(F15:Q15)&lt;=0,"",IF(AVERAGEA(F15:Q15)&lt;=0.0009,"&lt; 0.001",AVERAGEA(F15:Q15)))</f>
        <v>&lt; 0.001</v>
      </c>
      <c r="V15" s="86">
        <f t="shared" si="0"/>
        <v>1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0.56000000000000005</v>
      </c>
      <c r="G16" s="32">
        <v>0.54</v>
      </c>
      <c r="H16" s="32">
        <v>0.5</v>
      </c>
      <c r="I16" s="32">
        <v>0.54</v>
      </c>
      <c r="J16" s="32">
        <v>0.46</v>
      </c>
      <c r="K16" s="32">
        <v>0.4</v>
      </c>
      <c r="L16" s="32">
        <v>0.38</v>
      </c>
      <c r="M16" s="32">
        <v>0.35</v>
      </c>
      <c r="N16" s="32">
        <v>0.41</v>
      </c>
      <c r="O16" s="32">
        <v>0.46</v>
      </c>
      <c r="P16" s="32">
        <v>0.56999999999999995</v>
      </c>
      <c r="Q16" s="33">
        <v>0.65</v>
      </c>
      <c r="R16" s="9"/>
      <c r="S16" s="59">
        <f>IF(COUNTA(F16:Q16)&lt;=1,"",IF(MAXA(F16:Q16)&lt;=0.019,"&lt; 0.02",MAX(F16:Q16)))</f>
        <v>0.65</v>
      </c>
      <c r="T16" s="60">
        <f>IF(COUNTA(F16:Q16)&lt;=1,"",IF(MINA(F16:Q16)&lt;=0.019,"&lt; 0.02",MIN(F16:Q16)))</f>
        <v>0.35</v>
      </c>
      <c r="U16" s="94">
        <f>IF(COUNTA(F16:Q16)&lt;=0,"",IF(AVERAGEA(F16:Q16)&lt;=0.019,"&lt; 0.02",AVERAGEA(F16:Q16)))</f>
        <v>0.48500000000000004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/>
      <c r="H19" s="36"/>
      <c r="I19" s="36"/>
      <c r="J19" s="36" t="s">
        <v>140</v>
      </c>
      <c r="K19" s="36"/>
      <c r="L19" s="36"/>
      <c r="M19" s="36"/>
      <c r="N19" s="36"/>
      <c r="O19" s="36"/>
      <c r="P19" s="36"/>
      <c r="Q19" s="37"/>
      <c r="R19" s="9"/>
      <c r="S19" s="63" t="str">
        <f>IF(COUNTA(F19:Q19)&lt;=1,"",IF(MAXA(F19:Q19)&lt;=0.00019,"&lt; 0.0002",MAX(F19:Q19)))</f>
        <v/>
      </c>
      <c r="T19" s="64" t="str">
        <f>IF(COUNTA(F19:Q19)&lt;=1,"",IF(MINA(F19:Q19)&lt;=0.00019,"&lt; 0.0002",MIN(F19:Q19)))</f>
        <v/>
      </c>
      <c r="U19" s="96" t="str">
        <f>IF(COUNTA(F19:Q19)&lt;=0,"",IF(AVERAGEA(F19:Q19)&lt;=0.00019,"&lt; 0.0002",AVERAGEA(F19:Q19)))</f>
        <v>&lt; 0.0002</v>
      </c>
      <c r="V19" s="86">
        <f t="shared" si="0"/>
        <v>1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7" t="s">
        <v>44</v>
      </c>
      <c r="C21" s="118"/>
      <c r="D21" s="118"/>
      <c r="E21" s="81" t="s">
        <v>103</v>
      </c>
      <c r="F21" s="28"/>
      <c r="G21" s="28"/>
      <c r="H21" s="28"/>
      <c r="I21" s="28"/>
      <c r="J21" s="28" t="s">
        <v>123</v>
      </c>
      <c r="K21" s="28"/>
      <c r="L21" s="28"/>
      <c r="M21" s="28"/>
      <c r="N21" s="28"/>
      <c r="O21" s="28"/>
      <c r="P21" s="28"/>
      <c r="Q21" s="29"/>
      <c r="R21" s="9"/>
      <c r="S21" s="55" t="str">
        <f>IF(COUNTA(F21:Q21)&lt;=1,"",IF(MAXA(F21:Q21)&lt;=0.0039,"&lt; 0.004",MAX(F21:Q21)))</f>
        <v/>
      </c>
      <c r="T21" s="56" t="str">
        <f>IF(COUNTA(F21:Q21)&lt;=1,"",IF(MINA(F21:Q21)&lt;=0.0039,"&lt; 0.004",MIN(F21:Q21)))</f>
        <v/>
      </c>
      <c r="U21" s="92" t="str">
        <f>IF(COUNTA(F21:Q21)&lt;=0,"",IF(AVERAGEA(F21:Q21)&lt;=0.0039,"&lt; 0.004",AVERAGEA(F21:Q21)))</f>
        <v>&lt; 0.004</v>
      </c>
      <c r="V21" s="86">
        <f t="shared" si="0"/>
        <v>1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/>
      <c r="H22" s="28"/>
      <c r="I22" s="28"/>
      <c r="J22" s="28" t="s">
        <v>142</v>
      </c>
      <c r="K22" s="28"/>
      <c r="L22" s="28"/>
      <c r="M22" s="28"/>
      <c r="N22" s="28"/>
      <c r="O22" s="28"/>
      <c r="P22" s="28"/>
      <c r="Q22" s="29"/>
      <c r="R22" s="9"/>
      <c r="S22" s="55" t="str">
        <f>IF(COUNTA(F22:Q22)&lt;=1,"",IF(MAXA(F22:Q22)&lt;=0.0019,"&lt; 0.002",MAX(F22:Q22)))</f>
        <v/>
      </c>
      <c r="T22" s="56" t="str">
        <f>IF(COUNTA(F22:Q22)&lt;=1,"",IF(MINA(F22:Q22)&lt;=0.0019,"&lt; 0.002",MIN(F22:Q22)))</f>
        <v/>
      </c>
      <c r="U22" s="92" t="str">
        <f>IF(COUNTA(F22:Q22)&lt;=0,"",IF(AVERAGEA(F22:Q22)&lt;=0.0019,"&lt; 0.002",AVERAGEA(F22:Q22)))</f>
        <v>&lt; 0.002</v>
      </c>
      <c r="V22" s="86">
        <f t="shared" si="0"/>
        <v>1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/>
      <c r="H23" s="28"/>
      <c r="I23" s="28"/>
      <c r="J23" s="28" t="s">
        <v>141</v>
      </c>
      <c r="K23" s="28"/>
      <c r="L23" s="28"/>
      <c r="M23" s="28"/>
      <c r="N23" s="28"/>
      <c r="O23" s="28"/>
      <c r="P23" s="28"/>
      <c r="Q23" s="29"/>
      <c r="R23" s="9"/>
      <c r="S23" s="55" t="str">
        <f>IF(COUNTA(F23:Q23)&lt;=1,"",IF(MAXA(F23:Q23)&lt;=0.0009,"&lt; 0.001",MAX(F23:Q23)))</f>
        <v/>
      </c>
      <c r="T23" s="56" t="str">
        <f>IF(COUNTA(F23:Q23)&lt;=1,"",IF(MINA(F23:Q23)&lt;=0.0009,"&lt; 0.001",MIN(F23:Q23)))</f>
        <v/>
      </c>
      <c r="U23" s="92" t="str">
        <f>IF(COUNTA(F23:Q23)&lt;=0,"",IF(AVERAGEA(F23:Q23)&lt;=0.0009,"&lt; 0.001",AVERAGEA(F23:Q23)))</f>
        <v>&lt; 0.001</v>
      </c>
      <c r="V23" s="86">
        <f t="shared" si="0"/>
        <v>1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/>
      <c r="H24" s="28"/>
      <c r="I24" s="28"/>
      <c r="J24" s="28" t="s">
        <v>141</v>
      </c>
      <c r="K24" s="28"/>
      <c r="L24" s="28"/>
      <c r="M24" s="28"/>
      <c r="N24" s="28"/>
      <c r="O24" s="28"/>
      <c r="P24" s="28"/>
      <c r="Q24" s="29"/>
      <c r="R24" s="9"/>
      <c r="S24" s="55" t="str">
        <f>IF(COUNTA(F24:Q24)&lt;=1,"",IF(MAXA(F24:Q24)&lt;=0.0009,"&lt; 0.001",MAX(F24:Q24)))</f>
        <v/>
      </c>
      <c r="T24" s="56" t="str">
        <f>IF(COUNTA(F24:Q24)&lt;=1,"",IF(MINA(F24:Q24)&lt;=0.0009,"&lt; 0.001",MIN(F24:Q24)))</f>
        <v/>
      </c>
      <c r="U24" s="92" t="str">
        <f>IF(COUNTA(F24:Q24)&lt;=0,"",IF(AVERAGEA(F24:Q24)&lt;=0.0009,"&lt; 0.001",AVERAGEA(F24:Q24)))</f>
        <v>&lt; 0.001</v>
      </c>
      <c r="V24" s="86">
        <f t="shared" si="0"/>
        <v>1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/>
      <c r="H25" s="28"/>
      <c r="I25" s="28"/>
      <c r="J25" s="28" t="s">
        <v>141</v>
      </c>
      <c r="K25" s="28"/>
      <c r="L25" s="28"/>
      <c r="M25" s="28"/>
      <c r="N25" s="28"/>
      <c r="O25" s="28"/>
      <c r="P25" s="28"/>
      <c r="Q25" s="29"/>
      <c r="R25" s="9"/>
      <c r="S25" s="55" t="str">
        <f>IF(COUNTA(F25:Q25)&lt;=1,"",IF(MAXA(F25:Q25)&lt;=0.0009,"&lt; 0.001",MAX(F25:Q25)))</f>
        <v/>
      </c>
      <c r="T25" s="56" t="str">
        <f>IF(COUNTA(F25:Q25)&lt;=1,"",IF(MINA(F25:Q25)&lt;=0.0009,"&lt; 0.001",MIN(F25:Q25)))</f>
        <v/>
      </c>
      <c r="U25" s="92" t="str">
        <f>IF(COUNTA(F25:Q25)&lt;=0,"",IF(AVERAGEA(F25:Q25)&lt;=0.0009,"&lt; 0.001",AVERAGEA(F25:Q25)))</f>
        <v>&lt; 0.001</v>
      </c>
      <c r="V25" s="86">
        <f t="shared" si="0"/>
        <v>1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 t="s">
        <v>126</v>
      </c>
      <c r="G26" s="32" t="s">
        <v>126</v>
      </c>
      <c r="H26" s="32" t="s">
        <v>126</v>
      </c>
      <c r="I26" s="32" t="s">
        <v>126</v>
      </c>
      <c r="J26" s="32" t="s">
        <v>126</v>
      </c>
      <c r="K26" s="32" t="s">
        <v>126</v>
      </c>
      <c r="L26" s="32" t="s">
        <v>126</v>
      </c>
      <c r="M26" s="32" t="s">
        <v>126</v>
      </c>
      <c r="N26" s="32" t="s">
        <v>126</v>
      </c>
      <c r="O26" s="32" t="s">
        <v>126</v>
      </c>
      <c r="P26" s="32" t="s">
        <v>126</v>
      </c>
      <c r="Q26" s="33" t="s">
        <v>126</v>
      </c>
      <c r="R26" s="9"/>
      <c r="S26" s="59" t="str">
        <f>IF(COUNTA(F26:Q26)&lt;=1,"",IF(MAXA(F26:Q26)&lt;=0.059,"&lt; 0.06",MAX(F26:Q26)))</f>
        <v>&lt; 0.06</v>
      </c>
      <c r="T26" s="60" t="str">
        <f>IF(COUNTA(F26:Q26)&lt;=1,"",IF(MINA(F26:Q26)&lt;=0.059,"&lt; 0.06",MIN(F26:Q26)))</f>
        <v>&lt; 0.06</v>
      </c>
      <c r="U26" s="94" t="str">
        <f>IF(COUNTA(F26:Q26)&lt;=0,"",IF(AVERAGEA(F26:Q26)&lt;=0.059,"&lt; 0.06",AVERAGEA(F26:Q26)))</f>
        <v>&lt; 0.06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/>
      <c r="H27" s="28"/>
      <c r="I27" s="28"/>
      <c r="J27" s="28" t="s">
        <v>142</v>
      </c>
      <c r="K27" s="28"/>
      <c r="L27" s="28"/>
      <c r="M27" s="28"/>
      <c r="N27" s="28"/>
      <c r="O27" s="28"/>
      <c r="P27" s="28"/>
      <c r="Q27" s="29"/>
      <c r="R27" s="9"/>
      <c r="S27" s="55" t="str">
        <f>IF(COUNTA(F27:Q27)&lt;=1,"",IF(MAXA(F27:Q27)&lt;=0.0019,"&lt; 0.002",MAX(F27:Q27)))</f>
        <v/>
      </c>
      <c r="T27" s="56" t="str">
        <f>IF(COUNTA(F27:Q27)&lt;=1,"",IF(MINA(F27:Q27)&lt;=0.0019,"&lt; 0.002",MIN(F27:Q27)))</f>
        <v/>
      </c>
      <c r="U27" s="92" t="str">
        <f>IF(COUNTA(F27:Q27)&lt;=0,"",IF(AVERAGEA(F27:Q27)&lt;=0.0019,"&lt; 0.002",AVERAGEA(F27:Q27)))</f>
        <v>&lt; 0.002</v>
      </c>
      <c r="V27" s="86">
        <f t="shared" si="0"/>
        <v>1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/>
      <c r="H28" s="28"/>
      <c r="I28" s="28"/>
      <c r="J28" s="28" t="s">
        <v>141</v>
      </c>
      <c r="K28" s="28"/>
      <c r="L28" s="28"/>
      <c r="M28" s="28"/>
      <c r="N28" s="28"/>
      <c r="O28" s="28"/>
      <c r="P28" s="28"/>
      <c r="Q28" s="29"/>
      <c r="R28" s="9"/>
      <c r="S28" s="55" t="str">
        <f>IF(COUNTA(F28:Q28)&lt;=1,"",IF(MAXA(F28:Q28)&lt;=0.0009,"&lt; 0.001",MAX(F28:Q28)))</f>
        <v/>
      </c>
      <c r="T28" s="56" t="str">
        <f>IF(COUNTA(F28:Q28)&lt;=1,"",IF(MINA(F28:Q28)&lt;=0.0009,"&lt; 0.001",MIN(F28:Q28)))</f>
        <v/>
      </c>
      <c r="U28" s="92" t="str">
        <f>IF(COUNTA(F28:Q28)&lt;=0,"",IF(AVERAGEA(F28:Q28)&lt;=0.0009,"&lt; 0.001",ROUND((AVERAGEA(F28:Q28)),3)))</f>
        <v>&lt; 0.001</v>
      </c>
      <c r="V28" s="86">
        <f t="shared" si="0"/>
        <v>1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/>
      <c r="H29" s="28"/>
      <c r="I29" s="28"/>
      <c r="J29" s="28" t="s">
        <v>143</v>
      </c>
      <c r="K29" s="28"/>
      <c r="L29" s="28"/>
      <c r="M29" s="28"/>
      <c r="N29" s="28"/>
      <c r="O29" s="28"/>
      <c r="P29" s="28"/>
      <c r="Q29" s="29"/>
      <c r="R29" s="9"/>
      <c r="S29" s="55" t="str">
        <f>IF(COUNTA(F29:Q29)&lt;=1,"",IF(MAXA(F29:Q29)&lt;=0.0029,"&lt; 0.003",MAX(F29:Q29)))</f>
        <v/>
      </c>
      <c r="T29" s="56" t="str">
        <f>IF(COUNTA(F29:Q29)&lt;=1,"",IF(MINA(F29:Q29)&lt;=0.0029,"&lt; 0.003",MIN(F29:Q29)))</f>
        <v/>
      </c>
      <c r="U29" s="92" t="str">
        <f>IF(COUNTA(F29:Q29)&lt;=0,"",IF(AVERAGEA(F29:Q29)&lt;=0.0029,"&lt; 0.003",AVERAGEA(F29:Q29)))</f>
        <v>&lt; 0.003</v>
      </c>
      <c r="V29" s="86">
        <f t="shared" si="0"/>
        <v>1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/>
      <c r="H30" s="28"/>
      <c r="I30" s="28"/>
      <c r="J30" s="28" t="s">
        <v>141</v>
      </c>
      <c r="K30" s="28"/>
      <c r="L30" s="28"/>
      <c r="M30" s="28"/>
      <c r="N30" s="28"/>
      <c r="O30" s="28"/>
      <c r="P30" s="28"/>
      <c r="Q30" s="29"/>
      <c r="R30" s="9"/>
      <c r="S30" s="55" t="str">
        <f>IF(COUNTA(F30:Q30)&lt;=1,"",IF(MAXA(F30:Q30)&lt;=0.0009,"&lt; 0.001",MAX(F30:Q30)))</f>
        <v/>
      </c>
      <c r="T30" s="56" t="str">
        <f>IF(COUNTA(F30:Q30)&lt;=1,"",IF(MINA(F30:Q30)&lt;=0.0009,"&lt; 0.001",MIN(F30:Q30)))</f>
        <v/>
      </c>
      <c r="U30" s="92" t="str">
        <f>IF(COUNTA(F30:Q30)&lt;=0,"",IF(AVERAGEA(F30:Q30)&lt;=0.0009,"&lt; 0.001",ROUND((AVERAGEA(F30:Q30)),3)))</f>
        <v>&lt; 0.001</v>
      </c>
      <c r="V30" s="86">
        <f t="shared" si="0"/>
        <v>1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/>
      <c r="H31" s="28"/>
      <c r="I31" s="28"/>
      <c r="J31" s="28" t="s">
        <v>141</v>
      </c>
      <c r="K31" s="28"/>
      <c r="L31" s="28"/>
      <c r="M31" s="28"/>
      <c r="N31" s="28"/>
      <c r="O31" s="28"/>
      <c r="P31" s="28"/>
      <c r="Q31" s="29"/>
      <c r="R31" s="9"/>
      <c r="S31" s="55" t="str">
        <f>IF(COUNTA(F31:Q31)&lt;=1,"",IF(MAXA(F31:Q31)&lt;=0.0009,"&lt; 0.001",MAX(F31:Q31)))</f>
        <v/>
      </c>
      <c r="T31" s="56" t="str">
        <f>IF(COUNTA(F31:Q31)&lt;=1,"",IF(MINA(F31:Q31)&lt;=0.0009,"&lt; 0.001",MIN(F31:Q31)))</f>
        <v/>
      </c>
      <c r="U31" s="92" t="str">
        <f>IF(COUNTA(F31:Q31)&lt;=0,"",IF(AVERAGEA(F31:Q31)&lt;=0.0009,"&lt; 0.001",ROUND((AVERAGEA(F31:Q31)),3)))</f>
        <v>&lt; 0.001</v>
      </c>
      <c r="V31" s="86">
        <f t="shared" si="0"/>
        <v>1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/>
      <c r="H32" s="28"/>
      <c r="I32" s="28"/>
      <c r="J32" s="28" t="s">
        <v>141</v>
      </c>
      <c r="K32" s="28"/>
      <c r="L32" s="28"/>
      <c r="M32" s="28"/>
      <c r="N32" s="28"/>
      <c r="O32" s="28"/>
      <c r="P32" s="28"/>
      <c r="Q32" s="29"/>
      <c r="R32" s="9"/>
      <c r="S32" s="55" t="str">
        <f>IF(COUNTA(F32:Q32)&lt;=1,"",IF(MAXA(F32:Q32)&lt;=0.0009,"&lt; 0.001",MAX(F32:Q32)))</f>
        <v/>
      </c>
      <c r="T32" s="56" t="str">
        <f>IF(COUNTA(F32:Q32)&lt;=1,"",IF(MINA(F32:Q32)&lt;=0.0009,"&lt; 0.001",MIN(F32:Q32)))</f>
        <v/>
      </c>
      <c r="U32" s="92" t="str">
        <f>IF(COUNTA(F32:Q32)&lt;=0,"",IF(AVERAGEA(F32:Q32)&lt;=0.0009,"&lt; 0.001",ROUND((AVERAGEA(F32:Q32)),3)))</f>
        <v>&lt; 0.001</v>
      </c>
      <c r="V32" s="86">
        <f t="shared" si="0"/>
        <v>1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/>
      <c r="H33" s="28"/>
      <c r="I33" s="28"/>
      <c r="J33" s="28" t="s">
        <v>143</v>
      </c>
      <c r="K33" s="28"/>
      <c r="L33" s="28"/>
      <c r="M33" s="28"/>
      <c r="N33" s="28"/>
      <c r="O33" s="28"/>
      <c r="P33" s="28"/>
      <c r="Q33" s="29"/>
      <c r="R33" s="9"/>
      <c r="S33" s="55" t="str">
        <f>IF(COUNTA(F33:Q33)&lt;=1,"",IF(MAXA(F33:Q33)&lt;=0.0029,"&lt; 0.003",MAX(F33:Q33)))</f>
        <v/>
      </c>
      <c r="T33" s="56" t="str">
        <f>IF(COUNTA(F33:Q33)&lt;=1,"",IF(MINA(F33:Q33)&lt;=0.0029,"&lt; 0.003",MIN(F33:Q33)))</f>
        <v/>
      </c>
      <c r="U33" s="92" t="str">
        <f>IF(COUNTA(F33:Q33)&lt;=0,"",IF(AVERAGEA(F33:Q33)&lt;=0.0029,"&lt; 0.003",AVERAGEA(F33:Q33)))</f>
        <v>&lt; 0.003</v>
      </c>
      <c r="V33" s="86">
        <f t="shared" si="0"/>
        <v>1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/>
      <c r="H34" s="28"/>
      <c r="I34" s="28"/>
      <c r="J34" s="28" t="s">
        <v>141</v>
      </c>
      <c r="K34" s="28"/>
      <c r="L34" s="28"/>
      <c r="M34" s="28"/>
      <c r="N34" s="28"/>
      <c r="O34" s="28"/>
      <c r="P34" s="28"/>
      <c r="Q34" s="29"/>
      <c r="R34" s="9"/>
      <c r="S34" s="55" t="str">
        <f>IF(COUNTA(F34:Q34)&lt;=1,"",IF(MAXA(F34:Q34)&lt;=0.0009,"&lt; 0.001",MAX(F34:Q34)))</f>
        <v/>
      </c>
      <c r="T34" s="56" t="str">
        <f>IF(COUNTA(F34:Q34)&lt;=1,"",IF(MINA(F34:Q34)&lt;=0.0009,"&lt; 0.001",MIN(F34:Q34)))</f>
        <v/>
      </c>
      <c r="U34" s="92" t="str">
        <f>IF(COUNTA(F34:Q34)&lt;=0,"",IF(AVERAGEA(F34:Q34)&lt;=0.0009,"&lt; 0.001",ROUND((AVERAGEA(F34:Q34)),3)))</f>
        <v>&lt; 0.001</v>
      </c>
      <c r="V34" s="86">
        <f t="shared" si="0"/>
        <v>1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/>
      <c r="H35" s="28"/>
      <c r="I35" s="28"/>
      <c r="J35" s="28" t="s">
        <v>141</v>
      </c>
      <c r="K35" s="28"/>
      <c r="L35" s="28"/>
      <c r="M35" s="28"/>
      <c r="N35" s="28"/>
      <c r="O35" s="28"/>
      <c r="P35" s="28"/>
      <c r="Q35" s="29"/>
      <c r="R35" s="9"/>
      <c r="S35" s="55" t="str">
        <f>IF(COUNTA(F35:Q35)&lt;=1,"",IF(MAXA(F35:Q35)&lt;=0.0009,"&lt; 0.001",MAX(F35:Q35)))</f>
        <v/>
      </c>
      <c r="T35" s="56" t="str">
        <f>IF(COUNTA(F35:Q35)&lt;=1,"",IF(MINA(F35:Q35)&lt;=0.0009,"&lt; 0.001",MIN(F35:Q35)))</f>
        <v/>
      </c>
      <c r="U35" s="92" t="str">
        <f>IF(COUNTA(F35:Q35)&lt;=0,"",IF(AVERAGEA(F35:Q35)&lt;=0.0009,"&lt; 0.001",ROUND((AVERAGEA(F35:Q35)),3)))</f>
        <v>&lt; 0.001</v>
      </c>
      <c r="V35" s="86">
        <f t="shared" si="0"/>
        <v>1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/>
      <c r="H36" s="28"/>
      <c r="I36" s="28"/>
      <c r="J36" s="28" t="s">
        <v>144</v>
      </c>
      <c r="K36" s="28"/>
      <c r="L36" s="28"/>
      <c r="M36" s="28"/>
      <c r="N36" s="28"/>
      <c r="O36" s="28"/>
      <c r="P36" s="28"/>
      <c r="Q36" s="29"/>
      <c r="R36" s="9"/>
      <c r="S36" s="55" t="str">
        <f>IF(COUNTA(F36:Q36)&lt;=1,"",IF(MAXA(F36:Q36)&lt;=0.0079,"&lt; 0.008",MAX(F36:Q36)))</f>
        <v/>
      </c>
      <c r="T36" s="56" t="str">
        <f>IF(COUNTA(F36:Q36)&lt;=1,"",IF(MINA(F36:Q36)&lt;=0.0079,"&lt; 0.008",MIN(F36:Q36)))</f>
        <v/>
      </c>
      <c r="U36" s="92" t="str">
        <f>IF(COUNTA(F36:Q36)&lt;=0,"",IF(AVERAGEA(F36:Q36)&lt;=0.0079,"&lt; 0.008",ROUND((AVERAGEA(F36:Q36)),3)))</f>
        <v>&lt; 0.008</v>
      </c>
      <c r="V36" s="86">
        <f t="shared" si="0"/>
        <v>1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/>
      <c r="H38" s="32"/>
      <c r="I38" s="32"/>
      <c r="J38" s="32">
        <v>0.08</v>
      </c>
      <c r="K38" s="32"/>
      <c r="L38" s="32"/>
      <c r="M38" s="32"/>
      <c r="N38" s="32"/>
      <c r="O38" s="32"/>
      <c r="P38" s="32"/>
      <c r="Q38" s="33"/>
      <c r="R38" s="9"/>
      <c r="S38" s="59" t="str">
        <f>IF(COUNTA(F38:Q38)&lt;=1,"",IF(MAXA(F38:Q38)&lt;=0.019,"&lt; 0.02",MAX(F38:Q38)))</f>
        <v/>
      </c>
      <c r="T38" s="60" t="str">
        <f>IF(COUNTA(F38:Q38)&lt;=1,"",IF(MINA(F38:Q38)&lt;=0.019,"&lt; 0.02",MIN(F38:Q38)))</f>
        <v/>
      </c>
      <c r="U38" s="94">
        <f>IF(COUNTA(F38:Q38)&lt;=0,"",IF(AVERAGEA(F38:Q38)&lt;=0.019,"&lt; 0.02",AVERAGEA(F38:Q38)))</f>
        <v>0.08</v>
      </c>
      <c r="V38" s="86">
        <f t="shared" si="0"/>
        <v>1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>
        <v>0.03</v>
      </c>
      <c r="G39" s="32">
        <v>0.05</v>
      </c>
      <c r="H39" s="32">
        <v>0.03</v>
      </c>
      <c r="I39" s="32">
        <v>0.09</v>
      </c>
      <c r="J39" s="32">
        <v>0.05</v>
      </c>
      <c r="K39" s="32">
        <v>0.17</v>
      </c>
      <c r="L39" s="32">
        <v>0.15</v>
      </c>
      <c r="M39" s="32">
        <v>0.05</v>
      </c>
      <c r="N39" s="32">
        <v>0.16</v>
      </c>
      <c r="O39" s="32">
        <v>0.03</v>
      </c>
      <c r="P39" s="32">
        <v>0.03</v>
      </c>
      <c r="Q39" s="33">
        <v>0.03</v>
      </c>
      <c r="R39" s="9"/>
      <c r="S39" s="59">
        <f>IF(COUNTA(F39:Q39)&lt;=1,"",IF(MAXA(F39:Q39)&lt;=0.009,"&lt; 0.01",MAX(F39:Q39)))</f>
        <v>0.17</v>
      </c>
      <c r="T39" s="60">
        <f>IF(COUNTA(F39:Q39)&lt;=1,"",IF(MINA(F39:Q39)&lt;=0.009,"&lt; 0.01",MIN(F39:Q39)))</f>
        <v>0.03</v>
      </c>
      <c r="U39" s="94">
        <f>IF(COUNTA(F39:Q39)&lt;=0,"",IF(AVERAGEA(F39:Q39)&lt;=0.009,"&lt; 0.01",AVERAGEA(F39:Q39)))</f>
        <v>7.2500000000000023E-2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4.9000000000000004</v>
      </c>
      <c r="H41" s="38"/>
      <c r="I41" s="38"/>
      <c r="J41" s="38">
        <v>5.0999999999999996</v>
      </c>
      <c r="K41" s="38"/>
      <c r="L41" s="38"/>
      <c r="M41" s="38">
        <v>4.7</v>
      </c>
      <c r="N41" s="38"/>
      <c r="O41" s="38"/>
      <c r="P41" s="38">
        <v>4.8</v>
      </c>
      <c r="Q41" s="39"/>
      <c r="R41" s="9"/>
      <c r="S41" s="65">
        <f>IF(COUNTA(F41:Q41)&lt;=1,"",IF(MAXA(F41:Q41)&lt;=0.019,"&lt; 0.02",MAX(F41:Q41)))</f>
        <v>5.0999999999999996</v>
      </c>
      <c r="T41" s="66">
        <f>IF(COUNTA(F41:Q41)&lt;=1,"",IF(MINA(F41:Q41)&lt;=0.019,"&lt; 0.02",MIN(F41:Q41)))</f>
        <v>4.7</v>
      </c>
      <c r="U41" s="97">
        <f>IF(COUNTA(F41:Q41)&lt;=0,"",IF(AVERAGEA(F41:Q41)&lt;=0.019,"&lt; 0.02",AVERAGEA(F41:Q41)))</f>
        <v>4.875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>
        <v>8.9999999999999993E-3</v>
      </c>
      <c r="J42" s="28" t="s">
        <v>125</v>
      </c>
      <c r="K42" s="28">
        <v>0.01</v>
      </c>
      <c r="L42" s="28">
        <v>1.2E-2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>
        <f>IF(COUNTA(F42:Q42)&lt;=1,"",IF(MAXA(F42:Q42)&lt;=0.0049,"&lt; 0.005",MAX(F42:Q42)))</f>
        <v>1.2E-2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3.1</v>
      </c>
      <c r="G43" s="38">
        <v>3.1</v>
      </c>
      <c r="H43" s="38">
        <v>3</v>
      </c>
      <c r="I43" s="38">
        <v>3</v>
      </c>
      <c r="J43" s="38">
        <v>3.1</v>
      </c>
      <c r="K43" s="38">
        <v>3.1</v>
      </c>
      <c r="L43" s="38">
        <v>3</v>
      </c>
      <c r="M43" s="38">
        <v>3.1</v>
      </c>
      <c r="N43" s="38">
        <v>3.1</v>
      </c>
      <c r="O43" s="38">
        <v>3.1</v>
      </c>
      <c r="P43" s="38">
        <v>3.3</v>
      </c>
      <c r="Q43" s="39">
        <v>3.7</v>
      </c>
      <c r="R43" s="9"/>
      <c r="S43" s="65">
        <f>IF(COUNTA(F43:Q43)&lt;=1,"",IF(MAXA(F43:Q43)&lt;=0.009,"&lt; 0.01",MAX(F43:Q43)))</f>
        <v>3.7</v>
      </c>
      <c r="T43" s="66">
        <f>IF(COUNTA(F43:Q43)&lt;=1,"",IF(MINA(F43:Q43)&lt;=0.009,"&lt; 0.01",MIN(F43:Q43)))</f>
        <v>3</v>
      </c>
      <c r="U43" s="97">
        <f>IF(COUNTA(F43:Q43)&lt;=0,"",IF(AVERAGEA(F43:Q43)&lt;=0.009,"&lt; 0.01",AVERAGEA(F43:Q43)))</f>
        <v>3.1416666666666671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16</v>
      </c>
      <c r="H44" s="11"/>
      <c r="I44" s="11"/>
      <c r="J44" s="11">
        <v>17</v>
      </c>
      <c r="K44" s="11"/>
      <c r="L44" s="11"/>
      <c r="M44" s="11">
        <v>15</v>
      </c>
      <c r="N44" s="11"/>
      <c r="O44" s="11"/>
      <c r="P44" s="11">
        <v>15</v>
      </c>
      <c r="Q44" s="12"/>
      <c r="R44" s="9"/>
      <c r="S44" s="54">
        <f>IF(COUNTA(F44:Q44)&lt;=1,"",MAX(F44:Q44))</f>
        <v>17</v>
      </c>
      <c r="T44" s="11">
        <f>IF(COUNTA(F44:Q44)&lt;=1,"",MIN(F44:Q44))</f>
        <v>15</v>
      </c>
      <c r="U44" s="98">
        <f>IF(COUNTA(F44:Q44)&lt;=0,"",ROUND(AVERAGEA(F44:Q44),0))</f>
        <v>16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>
        <v>40</v>
      </c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>
        <f>IF(COUNTA(F45:Q45)&lt;=0,"",ROUND(AVERAGEA(F45:Q45),0))</f>
        <v>40</v>
      </c>
      <c r="V45" s="86">
        <f t="shared" si="0"/>
        <v>1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/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/>
      </c>
      <c r="T47" s="68" t="str">
        <f>IF(COUNTA(F47:Q47)&lt;=1,"",IF(MINA(F47:Q47)&lt;=0.0000009,"&lt; 0.000001",MIN(F47:Q47)))</f>
        <v/>
      </c>
      <c r="U47" s="99" t="str">
        <f>IF(COUNTA(F47:Q47)&lt;=0,"",IF(AVERAGEA(F47:Q47)&lt;=0.0000009,"&lt; 0.000001",ROUND((AVERAGEA(F47:Q47)),6)))</f>
        <v>&lt; 0.000001</v>
      </c>
      <c r="V47" s="86">
        <f t="shared" si="0"/>
        <v>1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/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/>
      </c>
      <c r="T48" s="68" t="str">
        <f>IF(COUNTA(F48:Q48)&lt;=1,"",IF(MINA(F48:Q48)&lt;=0.0000009,"&lt; 0.000001",MIN(F48:Q48)))</f>
        <v/>
      </c>
      <c r="U48" s="99" t="str">
        <f>IF(COUNTA(F48:Q48)&lt;=0,"",IF(AVERAGEA(F48:Q48)&lt;=0.0000009,"&lt; 0.000001",ROUND((AVERAGEA(F48:Q48)),6)))</f>
        <v>&lt; 0.000001</v>
      </c>
      <c r="V48" s="86">
        <f t="shared" si="0"/>
        <v>1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0.6</v>
      </c>
      <c r="G51" s="38">
        <v>0.7</v>
      </c>
      <c r="H51" s="38">
        <v>0.7</v>
      </c>
      <c r="I51" s="38">
        <v>1.1000000000000001</v>
      </c>
      <c r="J51" s="38">
        <v>1</v>
      </c>
      <c r="K51" s="38">
        <v>0.8</v>
      </c>
      <c r="L51" s="38">
        <v>0.9</v>
      </c>
      <c r="M51" s="38">
        <v>0.7</v>
      </c>
      <c r="N51" s="38">
        <v>0.6</v>
      </c>
      <c r="O51" s="38">
        <v>0.5</v>
      </c>
      <c r="P51" s="38">
        <v>0.4</v>
      </c>
      <c r="Q51" s="39">
        <v>0.6</v>
      </c>
      <c r="R51" s="9"/>
      <c r="S51" s="65">
        <f>IF(COUNTA(F51:Q51)&lt;=1,"",IF(MAXA(F51:Q51)&lt;=0.29,"&lt; 0.3",MAX(F51:Q51)))</f>
        <v>1.1000000000000001</v>
      </c>
      <c r="T51" s="66">
        <f>IF(COUNTA(F51:Q51)&lt;=1,"",IF(MINA(F51:Q51)&lt;=0.29,"&lt; 0.3",MIN(F51:Q51)))</f>
        <v>0.4</v>
      </c>
      <c r="U51" s="97">
        <f>IF(COUNTA(F51:Q51)&lt;=0,"",IF(AVERAGEA(F51:Q51)&lt;=0.29,"&lt; 0.3",AVERAGEA(F51:Q51)))</f>
        <v>0.71666666666666667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7.48</v>
      </c>
      <c r="G52" s="32">
        <v>7.53</v>
      </c>
      <c r="H52" s="32">
        <v>7.54</v>
      </c>
      <c r="I52" s="32">
        <v>7.44</v>
      </c>
      <c r="J52" s="32">
        <v>7.55</v>
      </c>
      <c r="K52" s="32">
        <v>7.47</v>
      </c>
      <c r="L52" s="32">
        <v>7.33</v>
      </c>
      <c r="M52" s="32">
        <v>7.26</v>
      </c>
      <c r="N52" s="32">
        <v>7.14</v>
      </c>
      <c r="O52" s="32">
        <v>7.1</v>
      </c>
      <c r="P52" s="32">
        <v>7.11</v>
      </c>
      <c r="Q52" s="33">
        <v>7.34</v>
      </c>
      <c r="R52" s="9"/>
      <c r="S52" s="59">
        <f>IF(COUNTA(F52:Q52)&lt;=1,"",MAX(F52:Q52))</f>
        <v>7.55</v>
      </c>
      <c r="T52" s="60">
        <f>IF(COUNTA(F52:Q52)&lt;=1,"",MIN(F52:Q52))</f>
        <v>7.1</v>
      </c>
      <c r="U52" s="94">
        <f>IF(COUNTA(F52:Q52)&lt;=0,"",ROUND(AVERAGEA(F52:Q52),2))</f>
        <v>7.36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/>
      <c r="G53" s="42"/>
      <c r="H53" s="42"/>
      <c r="I53" s="42"/>
      <c r="J53" s="42"/>
      <c r="K53" s="42"/>
      <c r="L53" s="42"/>
      <c r="M53" s="42"/>
      <c r="N53" s="43"/>
      <c r="O53" s="44"/>
      <c r="P53" s="44"/>
      <c r="Q53" s="45"/>
      <c r="R53" s="9"/>
      <c r="S53" s="69"/>
      <c r="T53" s="70"/>
      <c r="U53" s="103"/>
      <c r="V53" s="86" t="str">
        <f>IF(COUNTA(F53:Q53)&lt;=0,"",COUNTA(F53:Q53))</f>
        <v/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1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>
        <v>2</v>
      </c>
      <c r="G55" s="11">
        <v>3</v>
      </c>
      <c r="H55" s="11">
        <v>2</v>
      </c>
      <c r="I55" s="11">
        <v>4</v>
      </c>
      <c r="J55" s="11">
        <v>4</v>
      </c>
      <c r="K55" s="11">
        <v>4</v>
      </c>
      <c r="L55" s="11">
        <v>4</v>
      </c>
      <c r="M55" s="11">
        <v>3</v>
      </c>
      <c r="N55" s="11">
        <v>2</v>
      </c>
      <c r="O55" s="11">
        <v>2</v>
      </c>
      <c r="P55" s="11">
        <v>1</v>
      </c>
      <c r="Q55" s="12">
        <v>2</v>
      </c>
      <c r="R55" s="9"/>
      <c r="S55" s="54">
        <f>IF(COUNTA(F55:Q55)&lt;=1,"",IF(MAXA(F55:Q55)&lt;=0.9,"&lt; 1",MAX(F55:Q55)))</f>
        <v>4</v>
      </c>
      <c r="T55" s="11">
        <f>IF(COUNTA(F55:Q55)&lt;=1,"",IF(MINA(F55:Q55)&lt;=0.9,"&lt; 1",MIN(F55:Q55)))</f>
        <v>1</v>
      </c>
      <c r="U55" s="98">
        <f>IF(COUNTA(F55:Q55)&lt;=0,"",IF(AVERAGEA(F55:Q55)&lt;=0.9,"&lt; 1",AVERAGEA(F55:Q55)))</f>
        <v>2.75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>
        <v>0.4</v>
      </c>
      <c r="G56" s="38">
        <v>0.4</v>
      </c>
      <c r="H56" s="38">
        <v>0.3</v>
      </c>
      <c r="I56" s="38">
        <v>0.9</v>
      </c>
      <c r="J56" s="38">
        <v>0.3</v>
      </c>
      <c r="K56" s="38">
        <v>0.9</v>
      </c>
      <c r="L56" s="38">
        <v>0.8</v>
      </c>
      <c r="M56" s="38">
        <v>0.4</v>
      </c>
      <c r="N56" s="38">
        <v>0.2</v>
      </c>
      <c r="O56" s="38">
        <v>0.3</v>
      </c>
      <c r="P56" s="38">
        <v>0.3</v>
      </c>
      <c r="Q56" s="39">
        <v>0.3</v>
      </c>
      <c r="R56" s="9"/>
      <c r="S56" s="65">
        <f>IF(COUNTA(F56:Q56)&lt;=1,"",IF(MAXA(F56:Q56)&lt;=0.09,"&lt; 0.1",MAX(F56:Q56)))</f>
        <v>0.9</v>
      </c>
      <c r="T56" s="66">
        <f>IF(COUNTA(F56:Q56)&lt;=1,"",IF(MINA(F56:Q56)&lt;=0.09,"&lt; 0.1",MIN(F56:Q56)))</f>
        <v>0.2</v>
      </c>
      <c r="U56" s="97">
        <f>IF(COUNTA(F56:Q56)&lt;=0,"",IF(AVERAGEA(F56:Q56)&lt;=0.09,"&lt; 0.1",AVERAGEA(F56:Q56)))</f>
        <v>0.45833333333333331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73</v>
      </c>
      <c r="C57" s="10"/>
      <c r="D57" s="10"/>
      <c r="E57" s="81" t="s">
        <v>103</v>
      </c>
      <c r="F57" s="32" t="s">
        <v>124</v>
      </c>
      <c r="G57" s="32" t="s">
        <v>124</v>
      </c>
      <c r="H57" s="32" t="s">
        <v>124</v>
      </c>
      <c r="I57" s="32" t="s">
        <v>124</v>
      </c>
      <c r="J57" s="32" t="s">
        <v>124</v>
      </c>
      <c r="K57" s="32" t="s">
        <v>124</v>
      </c>
      <c r="L57" s="32" t="s">
        <v>124</v>
      </c>
      <c r="M57" s="32" t="s">
        <v>124</v>
      </c>
      <c r="N57" s="32" t="s">
        <v>124</v>
      </c>
      <c r="O57" s="32" t="s">
        <v>124</v>
      </c>
      <c r="P57" s="32" t="s">
        <v>124</v>
      </c>
      <c r="Q57" s="33" t="s">
        <v>124</v>
      </c>
      <c r="R57" s="9"/>
      <c r="S57" s="59" t="str">
        <f>IF(COUNTA(F57:Q57)&lt;=1,"",IF(MAXA(F57:Q57)&lt;=0.049,"&lt; 0.05",MAX(F57:Q57)))</f>
        <v>&lt; 0.05</v>
      </c>
      <c r="T57" s="60" t="str">
        <f>IF(COUNTA(F57:Q57)&lt;=1,"",IF(MINA(F57:Q57)&lt;=0.049,"&lt; 0.05",MIN(F57:Q57)))</f>
        <v>&lt; 0.05</v>
      </c>
      <c r="U57" s="94" t="str">
        <f>IF(COUNTA(F57:Q57)&lt;=0,"",IF(AVERAGEA(F57:Q57)&lt;=0.049,"&lt; 0.05",AVERAGEA(F57:Q57)))</f>
        <v>&lt; 0.05</v>
      </c>
      <c r="V57" s="86">
        <f t="shared" si="1"/>
        <v>12</v>
      </c>
    </row>
    <row r="58" spans="1:22" ht="12.75" customHeight="1" x14ac:dyDescent="0.15">
      <c r="A58" s="50">
        <v>53</v>
      </c>
      <c r="B58" s="80" t="s">
        <v>31</v>
      </c>
      <c r="C58" s="10"/>
      <c r="D58" s="10"/>
      <c r="E58" s="76" t="s">
        <v>99</v>
      </c>
      <c r="F58" s="14">
        <v>0</v>
      </c>
      <c r="G58" s="14"/>
      <c r="H58" s="14"/>
      <c r="I58" s="14">
        <v>0</v>
      </c>
      <c r="J58" s="14"/>
      <c r="K58" s="14"/>
      <c r="L58" s="14">
        <v>0</v>
      </c>
      <c r="M58" s="14"/>
      <c r="N58" s="14"/>
      <c r="O58" s="14">
        <v>0</v>
      </c>
      <c r="P58" s="14"/>
      <c r="Q58" s="15"/>
      <c r="R58" s="9"/>
      <c r="S58" s="13">
        <f>IF(COUNTA(F58:Q58)&lt;=1,"",MAXA(F58:Q58))</f>
        <v>0</v>
      </c>
      <c r="T58" s="14">
        <f>IF(COUNTA(F58:Q58)&lt;=1,"",MINA(F58:Q58))</f>
        <v>0</v>
      </c>
      <c r="U58" s="90">
        <f>IF(COUNTA(F58:Q58)&lt;=0,"",ROUND(AVERAGEA(F58:Q58),0))</f>
        <v>0</v>
      </c>
      <c r="V58" s="86">
        <f t="shared" si="1"/>
        <v>4</v>
      </c>
    </row>
    <row r="59" spans="1:22" ht="12.75" customHeight="1" x14ac:dyDescent="0.15">
      <c r="A59" s="50">
        <v>54</v>
      </c>
      <c r="B59" s="21" t="s">
        <v>32</v>
      </c>
      <c r="C59" s="10"/>
      <c r="D59" s="10"/>
      <c r="E59" s="81" t="s">
        <v>81</v>
      </c>
      <c r="F59" s="11" t="s">
        <v>85</v>
      </c>
      <c r="G59" s="11" t="s">
        <v>85</v>
      </c>
      <c r="H59" s="11" t="s">
        <v>85</v>
      </c>
      <c r="I59" s="11" t="s">
        <v>85</v>
      </c>
      <c r="J59" s="11" t="s">
        <v>85</v>
      </c>
      <c r="K59" s="11" t="s">
        <v>85</v>
      </c>
      <c r="L59" s="11" t="s">
        <v>85</v>
      </c>
      <c r="M59" s="11" t="s">
        <v>85</v>
      </c>
      <c r="N59" s="11" t="s">
        <v>85</v>
      </c>
      <c r="O59" s="11" t="s">
        <v>85</v>
      </c>
      <c r="P59" s="11" t="s">
        <v>85</v>
      </c>
      <c r="Q59" s="12" t="s">
        <v>85</v>
      </c>
      <c r="R59" s="9"/>
      <c r="S59" s="54" t="str">
        <f>IF(COUNTA(F59:Q59)&lt;=1,"",IF(COUNTIF(F59:Q59,"（＋）")&gt;=1,"（＋）","（－）"))</f>
        <v>（＋）</v>
      </c>
      <c r="T59" s="11" t="str">
        <f>IF(COUNTA(F59:Q59)&lt;=1,"",IF(COUNTIF(F59:Q59,"（－）")&gt;=1,"（－）","（＋）"))</f>
        <v>（＋）</v>
      </c>
      <c r="U59" s="91" t="str">
        <f>IF(COUNTA(F59:Q59)&lt;=0,"",IF(COUNTIF(F59:Q59,"（＋）")&gt;=COUNTIF(F59:Q59,"（－）"),"（＋）","（－）"))</f>
        <v>（＋）</v>
      </c>
      <c r="V59" s="86">
        <f t="shared" si="1"/>
        <v>12</v>
      </c>
    </row>
    <row r="60" spans="1:22" ht="12.75" customHeight="1" x14ac:dyDescent="0.15">
      <c r="A60" s="50">
        <v>55</v>
      </c>
      <c r="B60" s="21" t="s">
        <v>32</v>
      </c>
      <c r="C60" s="10"/>
      <c r="D60" s="10"/>
      <c r="E60" s="76" t="s">
        <v>121</v>
      </c>
      <c r="F60" s="11"/>
      <c r="G60" s="11"/>
      <c r="H60" s="11"/>
      <c r="I60" s="11"/>
      <c r="J60" s="11"/>
      <c r="K60" s="11"/>
      <c r="L60" s="11">
        <v>237</v>
      </c>
      <c r="M60" s="11"/>
      <c r="N60" s="11"/>
      <c r="O60" s="11"/>
      <c r="P60" s="11"/>
      <c r="Q60" s="12"/>
      <c r="R60" s="9"/>
      <c r="S60" s="13" t="str">
        <f t="shared" ref="S60:S61" si="2">IF(COUNTA(F60:Q60)&lt;=1,"",IF(MAXA(F60:Q60)&lt;=0.9,"&lt; 1",MAX(F60:Q60)))</f>
        <v/>
      </c>
      <c r="T60" s="14" t="str">
        <f t="shared" ref="T60:T61" si="3">IF(COUNTA(F60:Q60)&lt;=1,"",IF(MINA(F60:Q60)&lt;=0.9,"&lt; 1",MIN(F60:Q60)))</f>
        <v/>
      </c>
      <c r="U60" s="90">
        <f t="shared" ref="U60:U61" si="4">IF(COUNTA(F60:Q60)&lt;=0,"",IF(AVERAGEA(F60:Q60)&lt;=0.9,"&lt; 1",AVERAGEA(F60:Q60)))</f>
        <v>237</v>
      </c>
      <c r="V60" s="86">
        <f t="shared" si="1"/>
        <v>1</v>
      </c>
    </row>
    <row r="61" spans="1:22" ht="12.75" customHeight="1" x14ac:dyDescent="0.15">
      <c r="A61" s="83">
        <v>56</v>
      </c>
      <c r="B61" s="84" t="s">
        <v>33</v>
      </c>
      <c r="C61" s="16"/>
      <c r="D61" s="16"/>
      <c r="E61" s="85" t="s">
        <v>121</v>
      </c>
      <c r="F61" s="17"/>
      <c r="G61" s="17"/>
      <c r="H61" s="17"/>
      <c r="I61" s="17"/>
      <c r="J61" s="17"/>
      <c r="K61" s="17"/>
      <c r="L61" s="17">
        <v>23</v>
      </c>
      <c r="M61" s="17"/>
      <c r="N61" s="17"/>
      <c r="O61" s="17"/>
      <c r="P61" s="17"/>
      <c r="Q61" s="18"/>
      <c r="R61" s="9"/>
      <c r="S61" s="19" t="str">
        <f t="shared" si="2"/>
        <v/>
      </c>
      <c r="T61" s="20" t="str">
        <f t="shared" si="3"/>
        <v/>
      </c>
      <c r="U61" s="104">
        <f t="shared" si="4"/>
        <v>23</v>
      </c>
      <c r="V61" s="87">
        <f t="shared" si="1"/>
        <v>1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L2" sqref="L2:Q61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14</v>
      </c>
      <c r="C1" s="106" t="s">
        <v>15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87</v>
      </c>
      <c r="B2" s="108"/>
      <c r="C2" s="113" t="s">
        <v>89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0</v>
      </c>
      <c r="F4" s="26">
        <v>12</v>
      </c>
      <c r="G4" s="26">
        <v>18</v>
      </c>
      <c r="H4" s="26">
        <v>20</v>
      </c>
      <c r="I4" s="26">
        <v>21</v>
      </c>
      <c r="J4" s="26">
        <v>27</v>
      </c>
      <c r="K4" s="26">
        <v>20</v>
      </c>
      <c r="L4" s="26">
        <v>21</v>
      </c>
      <c r="M4" s="26">
        <v>17</v>
      </c>
      <c r="N4" s="26">
        <v>3</v>
      </c>
      <c r="O4" s="26">
        <v>0</v>
      </c>
      <c r="P4" s="26">
        <v>2</v>
      </c>
      <c r="Q4" s="27">
        <v>7</v>
      </c>
      <c r="R4" s="9"/>
      <c r="S4" s="52">
        <f>MAX(F4:Q4)</f>
        <v>27</v>
      </c>
      <c r="T4" s="53">
        <f>MIN(F4:Q4)</f>
        <v>0</v>
      </c>
      <c r="U4" s="89">
        <f>AVERAGE(F4:Q4)</f>
        <v>14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0</v>
      </c>
      <c r="F5" s="26">
        <v>13</v>
      </c>
      <c r="G5" s="26">
        <v>16</v>
      </c>
      <c r="H5" s="26">
        <v>20</v>
      </c>
      <c r="I5" s="26">
        <v>21</v>
      </c>
      <c r="J5" s="26">
        <v>24</v>
      </c>
      <c r="K5" s="26">
        <v>23</v>
      </c>
      <c r="L5" s="26">
        <v>20</v>
      </c>
      <c r="M5" s="26">
        <v>17</v>
      </c>
      <c r="N5" s="26">
        <v>12</v>
      </c>
      <c r="O5" s="26">
        <v>7</v>
      </c>
      <c r="P5" s="26">
        <v>7</v>
      </c>
      <c r="Q5" s="27">
        <v>7</v>
      </c>
      <c r="R5" s="9"/>
      <c r="S5" s="52">
        <f>MAX(F5:Q5)</f>
        <v>24</v>
      </c>
      <c r="T5" s="53">
        <f>MIN(F5:Q5)</f>
        <v>7</v>
      </c>
      <c r="U5" s="89">
        <f>AVERAGE(F5:Q5)</f>
        <v>15.583333333333334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100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102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104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0.56999999999999995</v>
      </c>
      <c r="G16" s="32">
        <v>0.64</v>
      </c>
      <c r="H16" s="32">
        <v>0.54</v>
      </c>
      <c r="I16" s="32">
        <v>0.63</v>
      </c>
      <c r="J16" s="32">
        <v>0.57999999999999996</v>
      </c>
      <c r="K16" s="32">
        <v>0.43</v>
      </c>
      <c r="L16" s="32">
        <v>0.38</v>
      </c>
      <c r="M16" s="32">
        <v>0.36</v>
      </c>
      <c r="N16" s="32">
        <v>0.41</v>
      </c>
      <c r="O16" s="32">
        <v>0.43</v>
      </c>
      <c r="P16" s="32">
        <v>0.56999999999999995</v>
      </c>
      <c r="Q16" s="33">
        <v>0.55000000000000004</v>
      </c>
      <c r="R16" s="9"/>
      <c r="S16" s="59">
        <f>IF(COUNTA(F16:Q16)&lt;=1,"",IF(MAXA(F16:Q16)&lt;=0.019,"&lt; 0.02",MAX(F16:Q16)))</f>
        <v>0.64</v>
      </c>
      <c r="T16" s="60">
        <f>IF(COUNTA(F16:Q16)&lt;=1,"",IF(MINA(F16:Q16)&lt;=0.019,"&lt; 0.02",MIN(F16:Q16)))</f>
        <v>0.36</v>
      </c>
      <c r="U16" s="94">
        <f>IF(COUNTA(F16:Q16)&lt;=0,"",IF(AVERAGEA(F16:Q16)&lt;=0.019,"&lt; 0.02",AVERAGEA(F16:Q16)))</f>
        <v>0.50749999999999995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>
        <v>7.0000000000000007E-2</v>
      </c>
      <c r="G26" s="32">
        <v>0.09</v>
      </c>
      <c r="H26" s="32">
        <v>0.09</v>
      </c>
      <c r="I26" s="32">
        <v>0.11</v>
      </c>
      <c r="J26" s="32">
        <v>0.19</v>
      </c>
      <c r="K26" s="32">
        <v>0.12</v>
      </c>
      <c r="L26" s="32">
        <v>0.13</v>
      </c>
      <c r="M26" s="32">
        <v>0.12</v>
      </c>
      <c r="N26" s="32">
        <v>0.1</v>
      </c>
      <c r="O26" s="32">
        <v>7.0000000000000007E-2</v>
      </c>
      <c r="P26" s="32">
        <v>7.0000000000000007E-2</v>
      </c>
      <c r="Q26" s="33">
        <v>0.08</v>
      </c>
      <c r="R26" s="9"/>
      <c r="S26" s="59">
        <f>IF(COUNTA(F26:Q26)&lt;=1,"",IF(MAXA(F26:Q26)&lt;=0.059,"&lt; 0.06",MAX(F26:Q26)))</f>
        <v>0.19</v>
      </c>
      <c r="T26" s="60">
        <f>IF(COUNTA(F26:Q26)&lt;=1,"",IF(MINA(F26:Q26)&lt;=0.059,"&lt; 0.06",MIN(F26:Q26)))</f>
        <v>7.0000000000000007E-2</v>
      </c>
      <c r="U26" s="94">
        <f>IF(COUNTA(F26:Q26)&lt;=0,"",IF(AVERAGEA(F26:Q26)&lt;=0.059,"&lt; 0.06",AVERAGEA(F26:Q26)))</f>
        <v>0.10333333333333335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8.0000000000000002E-3</v>
      </c>
      <c r="H28" s="28"/>
      <c r="I28" s="28"/>
      <c r="J28" s="28">
        <v>0.02</v>
      </c>
      <c r="K28" s="28"/>
      <c r="L28" s="28"/>
      <c r="M28" s="28">
        <v>8.0000000000000002E-3</v>
      </c>
      <c r="N28" s="28"/>
      <c r="O28" s="28"/>
      <c r="P28" s="28">
        <v>2E-3</v>
      </c>
      <c r="Q28" s="29"/>
      <c r="R28" s="9"/>
      <c r="S28" s="55">
        <f>IF(COUNTA(F28:Q28)&lt;=1,"",IF(MAXA(F28:Q28)&lt;=0.0009,"&lt; 0.001",MAX(F28:Q28)))</f>
        <v>0.02</v>
      </c>
      <c r="T28" s="56">
        <f>IF(COUNTA(F28:Q28)&lt;=1,"",IF(MINA(F28:Q28)&lt;=0.0009,"&lt; 0.001",MIN(F28:Q28)))</f>
        <v>2E-3</v>
      </c>
      <c r="U28" s="92">
        <f>IF(COUNTA(F28:Q28)&lt;=0,"",IF(AVERAGEA(F28:Q28)&lt;=0.0009,"&lt; 0.001",ROUND((AVERAGEA(F28:Q28)),3)))</f>
        <v>0.01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6.0000000000000001E-3</v>
      </c>
      <c r="H29" s="28"/>
      <c r="I29" s="28"/>
      <c r="J29" s="28" t="s">
        <v>143</v>
      </c>
      <c r="K29" s="28"/>
      <c r="L29" s="28"/>
      <c r="M29" s="28" t="s">
        <v>143</v>
      </c>
      <c r="N29" s="28"/>
      <c r="O29" s="28"/>
      <c r="P29" s="28" t="s">
        <v>143</v>
      </c>
      <c r="Q29" s="29"/>
      <c r="R29" s="9"/>
      <c r="S29" s="55">
        <f>IF(COUNTA(F29:Q29)&lt;=1,"",IF(MAXA(F29:Q29)&lt;=0.0029,"&lt; 0.003",MAX(F29:Q29)))</f>
        <v>6.0000000000000001E-3</v>
      </c>
      <c r="T29" s="56" t="str">
        <f>IF(COUNTA(F29:Q29)&lt;=1,"",IF(MINA(F29:Q29)&lt;=0.0029,"&lt; 0.003",MIN(F29:Q29)))</f>
        <v>&lt; 0.003</v>
      </c>
      <c r="U29" s="92" t="str">
        <f>IF(COUNTA(F29:Q29)&lt;=0,"",IF(AVERAGEA(F29:Q29)&lt;=0.0029,"&lt; 0.003",AVERAGEA(F29:Q29)))</f>
        <v>&lt; 0.003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>
        <v>1E-3</v>
      </c>
      <c r="K30" s="28"/>
      <c r="L30" s="28"/>
      <c r="M30" s="28" t="s">
        <v>141</v>
      </c>
      <c r="N30" s="28"/>
      <c r="O30" s="28"/>
      <c r="P30" s="28" t="s">
        <v>141</v>
      </c>
      <c r="Q30" s="29"/>
      <c r="R30" s="9"/>
      <c r="S30" s="55">
        <f>IF(COUNTA(F30:Q30)&lt;=1,"",IF(MAXA(F30:Q30)&lt;=0.0009,"&lt; 0.001",MAX(F30:Q30)))</f>
        <v>1E-3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1.0999999999999999E-2</v>
      </c>
      <c r="H32" s="28"/>
      <c r="I32" s="28"/>
      <c r="J32" s="28">
        <v>2.7E-2</v>
      </c>
      <c r="K32" s="28"/>
      <c r="L32" s="28"/>
      <c r="M32" s="28">
        <v>1.0999999999999999E-2</v>
      </c>
      <c r="N32" s="28"/>
      <c r="O32" s="28"/>
      <c r="P32" s="28">
        <v>4.0000000000000001E-3</v>
      </c>
      <c r="Q32" s="29"/>
      <c r="R32" s="9"/>
      <c r="S32" s="55">
        <f>IF(COUNTA(F32:Q32)&lt;=1,"",IF(MAXA(F32:Q32)&lt;=0.0009,"&lt; 0.001",MAX(F32:Q32)))</f>
        <v>2.7E-2</v>
      </c>
      <c r="T32" s="56">
        <f>IF(COUNTA(F32:Q32)&lt;=1,"",IF(MINA(F32:Q32)&lt;=0.0009,"&lt; 0.001",MIN(F32:Q32)))</f>
        <v>4.0000000000000001E-3</v>
      </c>
      <c r="U32" s="92">
        <f>IF(COUNTA(F32:Q32)&lt;=0,"",IF(AVERAGEA(F32:Q32)&lt;=0.0009,"&lt; 0.001",ROUND((AVERAGEA(F32:Q32)),3)))</f>
        <v>1.2999999999999999E-2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7.0000000000000001E-3</v>
      </c>
      <c r="H33" s="28"/>
      <c r="I33" s="28"/>
      <c r="J33" s="28">
        <v>1.2999999999999999E-2</v>
      </c>
      <c r="K33" s="28"/>
      <c r="L33" s="28"/>
      <c r="M33" s="28">
        <v>6.0000000000000001E-3</v>
      </c>
      <c r="N33" s="28"/>
      <c r="O33" s="28"/>
      <c r="P33" s="28" t="s">
        <v>143</v>
      </c>
      <c r="Q33" s="29"/>
      <c r="R33" s="9"/>
      <c r="S33" s="55">
        <f>IF(COUNTA(F33:Q33)&lt;=1,"",IF(MAXA(F33:Q33)&lt;=0.0029,"&lt; 0.003",MAX(F33:Q33)))</f>
        <v>1.2999999999999999E-2</v>
      </c>
      <c r="T33" s="56" t="str">
        <f>IF(COUNTA(F33:Q33)&lt;=1,"",IF(MINA(F33:Q33)&lt;=0.0029,"&lt; 0.003",MIN(F33:Q33)))</f>
        <v>&lt; 0.003</v>
      </c>
      <c r="U33" s="92">
        <f>IF(COUNTA(F33:Q33)&lt;=0,"",IF(AVERAGEA(F33:Q33)&lt;=0.0029,"&lt; 0.003",AVERAGEA(F33:Q33)))</f>
        <v>6.5000000000000006E-3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3.0000000000000001E-3</v>
      </c>
      <c r="H34" s="28"/>
      <c r="I34" s="28"/>
      <c r="J34" s="28">
        <v>6.0000000000000001E-3</v>
      </c>
      <c r="K34" s="28"/>
      <c r="L34" s="28"/>
      <c r="M34" s="28">
        <v>3.0000000000000001E-3</v>
      </c>
      <c r="N34" s="28"/>
      <c r="O34" s="28"/>
      <c r="P34" s="28">
        <v>2E-3</v>
      </c>
      <c r="Q34" s="29"/>
      <c r="R34" s="9"/>
      <c r="S34" s="55">
        <f>IF(COUNTA(F34:Q34)&lt;=1,"",IF(MAXA(F34:Q34)&lt;=0.0009,"&lt; 0.001",MAX(F34:Q34)))</f>
        <v>6.0000000000000001E-3</v>
      </c>
      <c r="T34" s="56">
        <f>IF(COUNTA(F34:Q34)&lt;=1,"",IF(MINA(F34:Q34)&lt;=0.0009,"&lt; 0.001",MIN(F34:Q34)))</f>
        <v>2E-3</v>
      </c>
      <c r="U34" s="92">
        <f>IF(COUNTA(F34:Q34)&lt;=0,"",IF(AVERAGEA(F34:Q34)&lt;=0.0009,"&lt; 0.001",ROUND((AVERAGEA(F34:Q34)),3)))</f>
        <v>4.0000000000000001E-3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 t="s">
        <v>145</v>
      </c>
      <c r="K38" s="32"/>
      <c r="L38" s="32"/>
      <c r="M38" s="32" t="s">
        <v>145</v>
      </c>
      <c r="N38" s="32"/>
      <c r="O38" s="32"/>
      <c r="P38" s="32" t="s">
        <v>145</v>
      </c>
      <c r="Q38" s="33"/>
      <c r="R38" s="9"/>
      <c r="S38" s="59" t="str">
        <f>IF(COUNTA(F38:Q38)&lt;=1,"",IF(MAXA(F38:Q38)&lt;=0.019,"&lt; 0.02",MAX(F38:Q38)))</f>
        <v>&lt; 0.02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 t="s">
        <v>127</v>
      </c>
      <c r="G39" s="32" t="s">
        <v>127</v>
      </c>
      <c r="H39" s="32" t="s">
        <v>127</v>
      </c>
      <c r="I39" s="32" t="s">
        <v>127</v>
      </c>
      <c r="J39" s="32" t="s">
        <v>127</v>
      </c>
      <c r="K39" s="32" t="s">
        <v>127</v>
      </c>
      <c r="L39" s="32" t="s">
        <v>127</v>
      </c>
      <c r="M39" s="32" t="s">
        <v>127</v>
      </c>
      <c r="N39" s="32" t="s">
        <v>127</v>
      </c>
      <c r="O39" s="32" t="s">
        <v>127</v>
      </c>
      <c r="P39" s="32" t="s">
        <v>127</v>
      </c>
      <c r="Q39" s="33" t="s">
        <v>127</v>
      </c>
      <c r="R39" s="9"/>
      <c r="S39" s="59" t="str">
        <f>IF(COUNTA(F39:Q39)&lt;=1,"",IF(MAXA(F39:Q39)&lt;=0.009,"&lt; 0.01",MAX(F39:Q39)))</f>
        <v>&lt; 0.01</v>
      </c>
      <c r="T39" s="60" t="str">
        <f>IF(COUNTA(F39:Q39)&lt;=1,"",IF(MINA(F39:Q39)&lt;=0.009,"&lt; 0.01",MIN(F39:Q39)))</f>
        <v>&lt; 0.01</v>
      </c>
      <c r="U39" s="94" t="str">
        <f>IF(COUNTA(F39:Q39)&lt;=0,"",IF(AVERAGEA(F39:Q39)&lt;=0.009,"&lt; 0.01",AVERAGEA(F39:Q39)))</f>
        <v>&lt; 0.01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5.5</v>
      </c>
      <c r="H41" s="38"/>
      <c r="I41" s="38"/>
      <c r="J41" s="38">
        <v>6.2</v>
      </c>
      <c r="K41" s="38"/>
      <c r="L41" s="38"/>
      <c r="M41" s="38">
        <v>5.8</v>
      </c>
      <c r="N41" s="38"/>
      <c r="O41" s="38"/>
      <c r="P41" s="38">
        <v>5.6</v>
      </c>
      <c r="Q41" s="39"/>
      <c r="R41" s="9"/>
      <c r="S41" s="65">
        <f>IF(COUNTA(F41:Q41)&lt;=1,"",IF(MAXA(F41:Q41)&lt;=0.019,"&lt; 0.02",MAX(F41:Q41)))</f>
        <v>6.2</v>
      </c>
      <c r="T41" s="66">
        <f>IF(COUNTA(F41:Q41)&lt;=1,"",IF(MINA(F41:Q41)&lt;=0.019,"&lt; 0.02",MIN(F41:Q41)))</f>
        <v>5.5</v>
      </c>
      <c r="U41" s="97">
        <f>IF(COUNTA(F41:Q41)&lt;=0,"",IF(AVERAGEA(F41:Q41)&lt;=0.019,"&lt; 0.02",AVERAGEA(F41:Q41)))</f>
        <v>5.7750000000000004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6.1</v>
      </c>
      <c r="G43" s="38">
        <v>6.2</v>
      </c>
      <c r="H43" s="38">
        <v>6.3</v>
      </c>
      <c r="I43" s="38">
        <v>6.8</v>
      </c>
      <c r="J43" s="38">
        <v>7.2</v>
      </c>
      <c r="K43" s="38">
        <v>6.9</v>
      </c>
      <c r="L43" s="38">
        <v>7</v>
      </c>
      <c r="M43" s="38">
        <v>7</v>
      </c>
      <c r="N43" s="38">
        <v>6.4</v>
      </c>
      <c r="O43" s="38">
        <v>5.8</v>
      </c>
      <c r="P43" s="38">
        <v>6.5</v>
      </c>
      <c r="Q43" s="39">
        <v>6.6</v>
      </c>
      <c r="R43" s="9"/>
      <c r="S43" s="65">
        <f>IF(COUNTA(F43:Q43)&lt;=1,"",IF(MAXA(F43:Q43)&lt;=0.009,"&lt; 0.01",MAX(F43:Q43)))</f>
        <v>7.2</v>
      </c>
      <c r="T43" s="66">
        <f>IF(COUNTA(F43:Q43)&lt;=1,"",IF(MINA(F43:Q43)&lt;=0.009,"&lt; 0.01",MIN(F43:Q43)))</f>
        <v>5.8</v>
      </c>
      <c r="U43" s="97">
        <f>IF(COUNTA(F43:Q43)&lt;=0,"",IF(AVERAGEA(F43:Q43)&lt;=0.009,"&lt; 0.01",AVERAGEA(F43:Q43)))</f>
        <v>6.5666666666666664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16</v>
      </c>
      <c r="H44" s="11"/>
      <c r="I44" s="11"/>
      <c r="J44" s="11">
        <v>19</v>
      </c>
      <c r="K44" s="11"/>
      <c r="L44" s="11"/>
      <c r="M44" s="11">
        <v>16</v>
      </c>
      <c r="N44" s="11"/>
      <c r="O44" s="11"/>
      <c r="P44" s="11">
        <v>16</v>
      </c>
      <c r="Q44" s="12"/>
      <c r="R44" s="9"/>
      <c r="S44" s="54">
        <f>IF(COUNTA(F44:Q44)&lt;=1,"",MAX(F44:Q44))</f>
        <v>19</v>
      </c>
      <c r="T44" s="11">
        <f>IF(COUNTA(F44:Q44)&lt;=1,"",MIN(F44:Q44))</f>
        <v>16</v>
      </c>
      <c r="U44" s="98">
        <f>IF(COUNTA(F44:Q44)&lt;=0,"",ROUND(AVERAGEA(F44:Q44),0))</f>
        <v>17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>
        <v>55</v>
      </c>
      <c r="H45" s="11"/>
      <c r="I45" s="11"/>
      <c r="J45" s="11">
        <v>39</v>
      </c>
      <c r="K45" s="11"/>
      <c r="L45" s="11"/>
      <c r="M45" s="11">
        <v>36</v>
      </c>
      <c r="N45" s="11"/>
      <c r="O45" s="11"/>
      <c r="P45" s="11">
        <v>40</v>
      </c>
      <c r="Q45" s="12"/>
      <c r="R45" s="9"/>
      <c r="S45" s="54">
        <f>IF(COUNTA(F45:Q45)&lt;=1,"",MAX(F45:Q45))</f>
        <v>55</v>
      </c>
      <c r="T45" s="11">
        <f>IF(COUNTA(F45:Q45)&lt;=1,"",MIN(F45:Q45))</f>
        <v>36</v>
      </c>
      <c r="U45" s="98">
        <f>IF(COUNTA(F45:Q45)&lt;=0,"",ROUND(AVERAGEA(F45:Q45),0))</f>
        <v>43</v>
      </c>
      <c r="V45" s="86">
        <f t="shared" si="0"/>
        <v>4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 t="s">
        <v>150</v>
      </c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3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 t="s">
        <v>150</v>
      </c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3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0.3</v>
      </c>
      <c r="G51" s="38">
        <v>0.4</v>
      </c>
      <c r="H51" s="38">
        <v>0.4</v>
      </c>
      <c r="I51" s="38">
        <v>0.7</v>
      </c>
      <c r="J51" s="38">
        <v>0.7</v>
      </c>
      <c r="K51" s="38">
        <v>0.5</v>
      </c>
      <c r="L51" s="38">
        <v>0.5</v>
      </c>
      <c r="M51" s="38">
        <v>0.4</v>
      </c>
      <c r="N51" s="38">
        <v>0.4</v>
      </c>
      <c r="O51" s="38" t="s">
        <v>130</v>
      </c>
      <c r="P51" s="38" t="s">
        <v>130</v>
      </c>
      <c r="Q51" s="39" t="s">
        <v>130</v>
      </c>
      <c r="R51" s="9"/>
      <c r="S51" s="65">
        <f>IF(COUNTA(F51:Q51)&lt;=1,"",IF(MAXA(F51:Q51)&lt;=0.29,"&lt; 0.3",MAX(F51:Q51)))</f>
        <v>0.7</v>
      </c>
      <c r="T51" s="66" t="str">
        <f>IF(COUNTA(F51:Q51)&lt;=1,"",IF(MINA(F51:Q51)&lt;=0.29,"&lt; 0.3",MIN(F51:Q51)))</f>
        <v>&lt; 0.3</v>
      </c>
      <c r="U51" s="97">
        <f>IF(COUNTA(F51:Q51)&lt;=0,"",IF(AVERAGEA(F51:Q51)&lt;=0.29,"&lt; 0.3",AVERAGEA(F51:Q51)))</f>
        <v>0.35833333333333334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7.06</v>
      </c>
      <c r="G52" s="32">
        <v>7.11</v>
      </c>
      <c r="H52" s="32">
        <v>7.22</v>
      </c>
      <c r="I52" s="32">
        <v>7.23</v>
      </c>
      <c r="J52" s="32">
        <v>7.21</v>
      </c>
      <c r="K52" s="32">
        <v>7.21</v>
      </c>
      <c r="L52" s="32">
        <v>7.08</v>
      </c>
      <c r="M52" s="32">
        <v>7.02</v>
      </c>
      <c r="N52" s="32">
        <v>6.9</v>
      </c>
      <c r="O52" s="32">
        <v>6.89</v>
      </c>
      <c r="P52" s="32">
        <v>6.87</v>
      </c>
      <c r="Q52" s="33">
        <v>7.01</v>
      </c>
      <c r="R52" s="9"/>
      <c r="S52" s="59">
        <f>IF(COUNTA(F52:Q52)&lt;=1,"",MAX(F52:Q52))</f>
        <v>7.23</v>
      </c>
      <c r="T52" s="60">
        <f>IF(COUNTA(F52:Q52)&lt;=1,"",MIN(F52:Q52))</f>
        <v>6.87</v>
      </c>
      <c r="U52" s="94">
        <f>IF(COUNTA(F52:Q52)&lt;=0,"",ROUND(AVERAGEA(F52:Q52),2))</f>
        <v>7.07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0.4</v>
      </c>
      <c r="G57" s="38">
        <v>0.4</v>
      </c>
      <c r="H57" s="38">
        <v>0.3</v>
      </c>
      <c r="I57" s="38">
        <v>0.1</v>
      </c>
      <c r="J57" s="38">
        <v>0.1</v>
      </c>
      <c r="K57" s="38">
        <v>0.2</v>
      </c>
      <c r="L57" s="38">
        <v>0.5</v>
      </c>
      <c r="M57" s="38">
        <v>0.3</v>
      </c>
      <c r="N57" s="38">
        <v>0.3</v>
      </c>
      <c r="O57" s="38">
        <v>0.4</v>
      </c>
      <c r="P57" s="38">
        <v>0.4</v>
      </c>
      <c r="Q57" s="39">
        <v>0.4</v>
      </c>
      <c r="R57" s="9"/>
      <c r="S57" s="65">
        <f>IF(COUNTA(F57:Q57)&lt;=1,"",IF(MAXA(F57:Q57)&lt;=0.09,"&lt; 0.1",MAX(F57:Q57)))</f>
        <v>0.5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0.3166666666666666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 t="s">
        <v>124</v>
      </c>
      <c r="G58" s="32" t="s">
        <v>124</v>
      </c>
      <c r="H58" s="32" t="s">
        <v>124</v>
      </c>
      <c r="I58" s="32" t="s">
        <v>124</v>
      </c>
      <c r="J58" s="32" t="s">
        <v>124</v>
      </c>
      <c r="K58" s="32" t="s">
        <v>124</v>
      </c>
      <c r="L58" s="32" t="s">
        <v>124</v>
      </c>
      <c r="M58" s="32" t="s">
        <v>124</v>
      </c>
      <c r="N58" s="32" t="s">
        <v>124</v>
      </c>
      <c r="O58" s="32" t="s">
        <v>124</v>
      </c>
      <c r="P58" s="32" t="s">
        <v>124</v>
      </c>
      <c r="Q58" s="33" t="s">
        <v>124</v>
      </c>
      <c r="R58" s="9"/>
      <c r="S58" s="59" t="str">
        <f>IF(COUNTA(F58:Q58)&lt;=1,"",IF(MAXA(F58:Q58)&lt;=0.049,"&lt; 0.05",MAX(F58:Q58)))</f>
        <v>&lt; 0.05</v>
      </c>
      <c r="T58" s="60" t="str">
        <f>IF(COUNTA(F58:Q58)&lt;=1,"",IF(MINA(F58:Q58)&lt;=0.049,"&lt; 0.05",MIN(F58:Q58)))</f>
        <v>&lt; 0.05</v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12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>
        <v>0</v>
      </c>
      <c r="G59" s="14"/>
      <c r="H59" s="14"/>
      <c r="I59" s="14">
        <v>0</v>
      </c>
      <c r="J59" s="14"/>
      <c r="K59" s="14"/>
      <c r="L59" s="14">
        <v>0</v>
      </c>
      <c r="M59" s="14"/>
      <c r="N59" s="14"/>
      <c r="O59" s="14">
        <v>0</v>
      </c>
      <c r="P59" s="14"/>
      <c r="Q59" s="15"/>
      <c r="R59" s="9"/>
      <c r="S59" s="13">
        <f>IF(COUNTA(F59:Q59)&lt;=1,"",MAXA(F59:Q59))</f>
        <v>0</v>
      </c>
      <c r="T59" s="14">
        <f>IF(COUNTA(F59:Q59)&lt;=1,"",MINA(F59:Q59))</f>
        <v>0</v>
      </c>
      <c r="U59" s="90">
        <f>IF(COUNTA(F59:Q59)&lt;=0,"",ROUND(AVERAGEA(F59:Q59),0))</f>
        <v>0</v>
      </c>
      <c r="V59" s="86">
        <f t="shared" si="1"/>
        <v>4</v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9" orientation="portrait" r:id="rId1"/>
  <headerFooter alignWithMargins="0">
    <oddFooter>&amp;C&amp;"ＭＳ Ｐ明朝,標準"－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F10" sqref="F10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12</v>
      </c>
      <c r="C1" s="106" t="s">
        <v>13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88</v>
      </c>
      <c r="B2" s="108"/>
      <c r="C2" s="113" t="s">
        <v>90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138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91</v>
      </c>
      <c r="F4" s="26">
        <v>11</v>
      </c>
      <c r="G4" s="26">
        <v>18</v>
      </c>
      <c r="H4" s="26">
        <v>20</v>
      </c>
      <c r="I4" s="26">
        <v>20</v>
      </c>
      <c r="J4" s="26">
        <v>27</v>
      </c>
      <c r="K4" s="26">
        <v>18</v>
      </c>
      <c r="L4" s="26">
        <v>21</v>
      </c>
      <c r="M4" s="26">
        <v>13</v>
      </c>
      <c r="N4" s="26">
        <v>6</v>
      </c>
      <c r="O4" s="26">
        <v>0</v>
      </c>
      <c r="P4" s="26">
        <v>4</v>
      </c>
      <c r="Q4" s="27">
        <v>8</v>
      </c>
      <c r="R4" s="9"/>
      <c r="S4" s="52">
        <f>MAX(F4:Q4)</f>
        <v>27</v>
      </c>
      <c r="T4" s="53">
        <f>MIN(F4:Q4)</f>
        <v>0</v>
      </c>
      <c r="U4" s="89">
        <f>AVERAGE(F4:Q4)</f>
        <v>13.833333333333334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91</v>
      </c>
      <c r="F5" s="26">
        <v>11</v>
      </c>
      <c r="G5" s="26">
        <v>17</v>
      </c>
      <c r="H5" s="26">
        <v>19</v>
      </c>
      <c r="I5" s="26">
        <v>20</v>
      </c>
      <c r="J5" s="26">
        <v>23</v>
      </c>
      <c r="K5" s="26">
        <v>21</v>
      </c>
      <c r="L5" s="26">
        <v>20</v>
      </c>
      <c r="M5" s="26">
        <v>15</v>
      </c>
      <c r="N5" s="26">
        <v>11</v>
      </c>
      <c r="O5" s="26">
        <v>7</v>
      </c>
      <c r="P5" s="26">
        <v>8</v>
      </c>
      <c r="Q5" s="27">
        <v>6</v>
      </c>
      <c r="R5" s="9"/>
      <c r="S5" s="52">
        <f>MAX(F5:Q5)</f>
        <v>23</v>
      </c>
      <c r="T5" s="53">
        <f>MIN(F5:Q5)</f>
        <v>6</v>
      </c>
      <c r="U5" s="89">
        <f>AVERAGE(F5:Q5)</f>
        <v>14.833333333333334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 t="s">
        <v>152</v>
      </c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>&lt; 0.0003</v>
      </c>
      <c r="V8" s="86">
        <f t="shared" si="0"/>
        <v>1</v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 t="s">
        <v>151</v>
      </c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>&lt; 0.00005</v>
      </c>
      <c r="V9" s="86">
        <f t="shared" si="0"/>
        <v>1</v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 t="s">
        <v>141</v>
      </c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>&lt; 0.001</v>
      </c>
      <c r="V10" s="86">
        <f t="shared" si="0"/>
        <v>1</v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 t="s">
        <v>141</v>
      </c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>&lt; 0.001</v>
      </c>
      <c r="V12" s="86">
        <f t="shared" si="0"/>
        <v>1</v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0.53</v>
      </c>
      <c r="G16" s="32">
        <v>0.55000000000000004</v>
      </c>
      <c r="H16" s="32">
        <v>0.52</v>
      </c>
      <c r="I16" s="32">
        <v>0.54</v>
      </c>
      <c r="J16" s="32">
        <v>0.49</v>
      </c>
      <c r="K16" s="32">
        <v>0.4</v>
      </c>
      <c r="L16" s="32">
        <v>0.4</v>
      </c>
      <c r="M16" s="32">
        <v>0.35</v>
      </c>
      <c r="N16" s="32">
        <v>0.4</v>
      </c>
      <c r="O16" s="32">
        <v>0.44</v>
      </c>
      <c r="P16" s="32">
        <v>0.56000000000000005</v>
      </c>
      <c r="Q16" s="33">
        <v>0.6</v>
      </c>
      <c r="R16" s="9"/>
      <c r="S16" s="59">
        <f>IF(COUNTA(F16:Q16)&lt;=1,"",IF(MAXA(F16:Q16)&lt;=0.019,"&lt; 0.02",MAX(F16:Q16)))</f>
        <v>0.6</v>
      </c>
      <c r="T16" s="60">
        <f>IF(COUNTA(F16:Q16)&lt;=1,"",IF(MINA(F16:Q16)&lt;=0.019,"&lt; 0.02",MIN(F16:Q16)))</f>
        <v>0.35</v>
      </c>
      <c r="U16" s="94">
        <f>IF(COUNTA(F16:Q16)&lt;=0,"",IF(AVERAGEA(F16:Q16)&lt;=0.019,"&lt; 0.02",AVERAGEA(F16:Q16)))</f>
        <v>0.48166666666666663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 t="s">
        <v>127</v>
      </c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>* &lt; 0.01</v>
      </c>
      <c r="V18" s="86">
        <f t="shared" si="0"/>
        <v>1</v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>
        <v>7.0000000000000007E-2</v>
      </c>
      <c r="G26" s="32">
        <v>0.09</v>
      </c>
      <c r="H26" s="32">
        <v>0.09</v>
      </c>
      <c r="I26" s="32">
        <v>0.11</v>
      </c>
      <c r="J26" s="32">
        <v>0.19</v>
      </c>
      <c r="K26" s="32">
        <v>0.12</v>
      </c>
      <c r="L26" s="32">
        <v>0.12</v>
      </c>
      <c r="M26" s="32">
        <v>0.11</v>
      </c>
      <c r="N26" s="32">
        <v>0.09</v>
      </c>
      <c r="O26" s="32">
        <v>7.0000000000000007E-2</v>
      </c>
      <c r="P26" s="32">
        <v>7.0000000000000007E-2</v>
      </c>
      <c r="Q26" s="33">
        <v>0.08</v>
      </c>
      <c r="R26" s="9"/>
      <c r="S26" s="59">
        <f>IF(COUNTA(F26:Q26)&lt;=1,"",IF(MAXA(F26:Q26)&lt;=0.059,"&lt; 0.06",MAX(F26:Q26)))</f>
        <v>0.19</v>
      </c>
      <c r="T26" s="60">
        <f>IF(COUNTA(F26:Q26)&lt;=1,"",IF(MINA(F26:Q26)&lt;=0.059,"&lt; 0.06",MIN(F26:Q26)))</f>
        <v>7.0000000000000007E-2</v>
      </c>
      <c r="U26" s="94">
        <f>IF(COUNTA(F26:Q26)&lt;=0,"",IF(AVERAGEA(F26:Q26)&lt;=0.059,"&lt; 0.06",AVERAGEA(F26:Q26)))</f>
        <v>0.10083333333333334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4.0000000000000001E-3</v>
      </c>
      <c r="H28" s="28"/>
      <c r="I28" s="28"/>
      <c r="J28" s="28">
        <v>1.0999999999999999E-2</v>
      </c>
      <c r="K28" s="28"/>
      <c r="L28" s="28"/>
      <c r="M28" s="28">
        <v>6.0000000000000001E-3</v>
      </c>
      <c r="N28" s="28"/>
      <c r="O28" s="28"/>
      <c r="P28" s="28">
        <v>1E-3</v>
      </c>
      <c r="Q28" s="29"/>
      <c r="R28" s="9"/>
      <c r="S28" s="55">
        <f>IF(COUNTA(F28:Q28)&lt;=1,"",IF(MAXA(F28:Q28)&lt;=0.0009,"&lt; 0.001",MAX(F28:Q28)))</f>
        <v>1.0999999999999999E-2</v>
      </c>
      <c r="T28" s="56">
        <f>IF(COUNTA(F28:Q28)&lt;=1,"",IF(MINA(F28:Q28)&lt;=0.0009,"&lt; 0.001",MIN(F28:Q28)))</f>
        <v>1E-3</v>
      </c>
      <c r="U28" s="92">
        <f>IF(COUNTA(F28:Q28)&lt;=0,"",IF(AVERAGEA(F28:Q28)&lt;=0.0009,"&lt; 0.001",ROUND((AVERAGEA(F28:Q28)),3)))</f>
        <v>6.0000000000000001E-3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5.0000000000000001E-3</v>
      </c>
      <c r="H29" s="28"/>
      <c r="I29" s="28"/>
      <c r="J29" s="28">
        <v>1.4E-2</v>
      </c>
      <c r="K29" s="28"/>
      <c r="L29" s="28"/>
      <c r="M29" s="28" t="s">
        <v>143</v>
      </c>
      <c r="N29" s="28"/>
      <c r="O29" s="28"/>
      <c r="P29" s="28" t="s">
        <v>143</v>
      </c>
      <c r="Q29" s="29"/>
      <c r="R29" s="9"/>
      <c r="S29" s="55">
        <f>IF(COUNTA(F29:Q29)&lt;=1,"",IF(MAXA(F29:Q29)&lt;=0.0029,"&lt; 0.003",MAX(F29:Q29)))</f>
        <v>1.4E-2</v>
      </c>
      <c r="T29" s="56" t="str">
        <f>IF(COUNTA(F29:Q29)&lt;=1,"",IF(MINA(F29:Q29)&lt;=0.0029,"&lt; 0.003",MIN(F29:Q29)))</f>
        <v>&lt; 0.003</v>
      </c>
      <c r="U29" s="92">
        <f>IF(COUNTA(F29:Q29)&lt;=0,"",IF(AVERAGEA(F29:Q29)&lt;=0.0029,"&lt; 0.003",AVERAGEA(F29:Q29)))</f>
        <v>4.7499999999999999E-3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 t="s">
        <v>141</v>
      </c>
      <c r="K30" s="28"/>
      <c r="L30" s="28"/>
      <c r="M30" s="28">
        <v>4.0000000000000001E-3</v>
      </c>
      <c r="N30" s="28"/>
      <c r="O30" s="28"/>
      <c r="P30" s="28" t="s">
        <v>141</v>
      </c>
      <c r="Q30" s="29"/>
      <c r="R30" s="9"/>
      <c r="S30" s="55">
        <f>IF(COUNTA(F30:Q30)&lt;=1,"",IF(MAXA(F30:Q30)&lt;=0.0009,"&lt; 0.001",MAX(F30:Q30)))</f>
        <v>4.0000000000000001E-3</v>
      </c>
      <c r="T30" s="56" t="str">
        <f>IF(COUNTA(F30:Q30)&lt;=1,"",IF(MINA(F30:Q30)&lt;=0.0009,"&lt; 0.001",MIN(F30:Q30)))</f>
        <v>&lt; 0.001</v>
      </c>
      <c r="U30" s="92">
        <f>IF(COUNTA(F30:Q30)&lt;=0,"",IF(AVERAGEA(F30:Q30)&lt;=0.0009,"&lt; 0.001",ROUND((AVERAGEA(F30:Q30)),3)))</f>
        <v>1E-3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6.0000000000000001E-3</v>
      </c>
      <c r="H32" s="28"/>
      <c r="I32" s="28"/>
      <c r="J32" s="28">
        <v>1.4999999999999999E-2</v>
      </c>
      <c r="K32" s="28"/>
      <c r="L32" s="28"/>
      <c r="M32" s="28">
        <v>2.1999999999999999E-2</v>
      </c>
      <c r="N32" s="28"/>
      <c r="O32" s="28"/>
      <c r="P32" s="28">
        <v>2E-3</v>
      </c>
      <c r="Q32" s="29"/>
      <c r="R32" s="9"/>
      <c r="S32" s="55">
        <f>IF(COUNTA(F32:Q32)&lt;=1,"",IF(MAXA(F32:Q32)&lt;=0.0009,"&lt; 0.001",MAX(F32:Q32)))</f>
        <v>2.1999999999999999E-2</v>
      </c>
      <c r="T32" s="56">
        <f>IF(COUNTA(F32:Q32)&lt;=1,"",IF(MINA(F32:Q32)&lt;=0.0009,"&lt; 0.001",MIN(F32:Q32)))</f>
        <v>2E-3</v>
      </c>
      <c r="U32" s="92">
        <f>IF(COUNTA(F32:Q32)&lt;=0,"",IF(AVERAGEA(F32:Q32)&lt;=0.0009,"&lt; 0.001",ROUND((AVERAGEA(F32:Q32)),3)))</f>
        <v>1.0999999999999999E-2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5.0000000000000001E-3</v>
      </c>
      <c r="H33" s="28"/>
      <c r="I33" s="28"/>
      <c r="J33" s="28">
        <v>1.2999999999999999E-2</v>
      </c>
      <c r="K33" s="28"/>
      <c r="L33" s="28"/>
      <c r="M33" s="28">
        <v>5.0000000000000001E-3</v>
      </c>
      <c r="N33" s="28"/>
      <c r="O33" s="28"/>
      <c r="P33" s="28" t="s">
        <v>143</v>
      </c>
      <c r="Q33" s="29"/>
      <c r="R33" s="9"/>
      <c r="S33" s="55">
        <f>IF(COUNTA(F33:Q33)&lt;=1,"",IF(MAXA(F33:Q33)&lt;=0.0029,"&lt; 0.003",MAX(F33:Q33)))</f>
        <v>1.2999999999999999E-2</v>
      </c>
      <c r="T33" s="56" t="str">
        <f>IF(COUNTA(F33:Q33)&lt;=1,"",IF(MINA(F33:Q33)&lt;=0.0029,"&lt; 0.003",MIN(F33:Q33)))</f>
        <v>&lt; 0.003</v>
      </c>
      <c r="U33" s="92">
        <f>IF(COUNTA(F33:Q33)&lt;=0,"",IF(AVERAGEA(F33:Q33)&lt;=0.0029,"&lt; 0.003",AVERAGEA(F33:Q33)))</f>
        <v>5.7499999999999999E-3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2E-3</v>
      </c>
      <c r="H34" s="28"/>
      <c r="I34" s="28"/>
      <c r="J34" s="28">
        <v>4.0000000000000001E-3</v>
      </c>
      <c r="K34" s="28"/>
      <c r="L34" s="28"/>
      <c r="M34" s="28">
        <v>4.0000000000000001E-3</v>
      </c>
      <c r="N34" s="28"/>
      <c r="O34" s="28"/>
      <c r="P34" s="28">
        <v>1E-3</v>
      </c>
      <c r="Q34" s="29"/>
      <c r="R34" s="9"/>
      <c r="S34" s="55">
        <f>IF(COUNTA(F34:Q34)&lt;=1,"",IF(MAXA(F34:Q34)&lt;=0.0009,"&lt; 0.001",MAX(F34:Q34)))</f>
        <v>4.0000000000000001E-3</v>
      </c>
      <c r="T34" s="56">
        <f>IF(COUNTA(F34:Q34)&lt;=1,"",IF(MINA(F34:Q34)&lt;=0.0009,"&lt; 0.001",MIN(F34:Q34)))</f>
        <v>1E-3</v>
      </c>
      <c r="U34" s="92">
        <f>IF(COUNTA(F34:Q34)&lt;=0,"",IF(AVERAGEA(F34:Q34)&lt;=0.0009,"&lt; 0.001",ROUND((AVERAGEA(F34:Q34)),3)))</f>
        <v>3.0000000000000001E-3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>
        <v>8.0000000000000002E-3</v>
      </c>
      <c r="N35" s="28"/>
      <c r="O35" s="28"/>
      <c r="P35" s="28" t="s">
        <v>141</v>
      </c>
      <c r="Q35" s="29"/>
      <c r="R35" s="9"/>
      <c r="S35" s="55">
        <f>IF(COUNTA(F35:Q35)&lt;=1,"",IF(MAXA(F35:Q35)&lt;=0.0009,"&lt; 0.001",MAX(F35:Q35)))</f>
        <v>8.0000000000000002E-3</v>
      </c>
      <c r="T35" s="56" t="str">
        <f>IF(COUNTA(F35:Q35)&lt;=1,"",IF(MINA(F35:Q35)&lt;=0.0009,"&lt; 0.001",MIN(F35:Q35)))</f>
        <v>&lt; 0.001</v>
      </c>
      <c r="U35" s="92">
        <f>IF(COUNTA(F35:Q35)&lt;=0,"",IF(AVERAGEA(F35:Q35)&lt;=0.0009,"&lt; 0.001",ROUND((AVERAGEA(F35:Q35)),3)))</f>
        <v>2E-3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>
        <v>7.0000000000000007E-2</v>
      </c>
      <c r="H38" s="32"/>
      <c r="I38" s="32"/>
      <c r="J38" s="32" t="s">
        <v>145</v>
      </c>
      <c r="K38" s="32"/>
      <c r="L38" s="32"/>
      <c r="M38" s="32" t="s">
        <v>145</v>
      </c>
      <c r="N38" s="32"/>
      <c r="O38" s="32"/>
      <c r="P38" s="32" t="s">
        <v>145</v>
      </c>
      <c r="Q38" s="33"/>
      <c r="R38" s="9"/>
      <c r="S38" s="59">
        <f>IF(COUNTA(F38:Q38)&lt;=1,"",IF(MAXA(F38:Q38)&lt;=0.019,"&lt; 0.02",MAX(F38:Q38)))</f>
        <v>7.0000000000000007E-2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 t="s">
        <v>127</v>
      </c>
      <c r="G39" s="32">
        <v>7.0000000000000007E-2</v>
      </c>
      <c r="H39" s="32" t="s">
        <v>127</v>
      </c>
      <c r="I39" s="32" t="s">
        <v>127</v>
      </c>
      <c r="J39" s="32" t="s">
        <v>127</v>
      </c>
      <c r="K39" s="32" t="s">
        <v>127</v>
      </c>
      <c r="L39" s="32" t="s">
        <v>127</v>
      </c>
      <c r="M39" s="32" t="s">
        <v>127</v>
      </c>
      <c r="N39" s="32" t="s">
        <v>127</v>
      </c>
      <c r="O39" s="32" t="s">
        <v>127</v>
      </c>
      <c r="P39" s="32" t="s">
        <v>127</v>
      </c>
      <c r="Q39" s="33" t="s">
        <v>127</v>
      </c>
      <c r="R39" s="9"/>
      <c r="S39" s="59">
        <f>IF(COUNTA(F39:Q39)&lt;=1,"",IF(MAXA(F39:Q39)&lt;=0.009,"&lt; 0.01",MAX(F39:Q39)))</f>
        <v>7.0000000000000007E-2</v>
      </c>
      <c r="T39" s="60" t="str">
        <f>IF(COUNTA(F39:Q39)&lt;=1,"",IF(MINA(F39:Q39)&lt;=0.009,"&lt; 0.01",MIN(F39:Q39)))</f>
        <v>&lt; 0.01</v>
      </c>
      <c r="U39" s="94" t="str">
        <f>IF(COUNTA(F39:Q39)&lt;=0,"",IF(AVERAGEA(F39:Q39)&lt;=0.009,"&lt; 0.01",AVERAGEA(F39:Q39)))</f>
        <v>&lt; 0.01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>
        <v>5.6</v>
      </c>
      <c r="H41" s="38"/>
      <c r="I41" s="38"/>
      <c r="J41" s="38">
        <v>6</v>
      </c>
      <c r="K41" s="38"/>
      <c r="L41" s="38"/>
      <c r="M41" s="38">
        <v>5.4</v>
      </c>
      <c r="N41" s="38"/>
      <c r="O41" s="38"/>
      <c r="P41" s="38">
        <v>5.5</v>
      </c>
      <c r="Q41" s="39"/>
      <c r="R41" s="9"/>
      <c r="S41" s="65">
        <f>IF(COUNTA(F41:Q41)&lt;=1,"",IF(MAXA(F41:Q41)&lt;=0.019,"&lt; 0.02",MAX(F41:Q41)))</f>
        <v>6</v>
      </c>
      <c r="T41" s="66">
        <f>IF(COUNTA(F41:Q41)&lt;=1,"",IF(MINA(F41:Q41)&lt;=0.019,"&lt; 0.02",MIN(F41:Q41)))</f>
        <v>5.4</v>
      </c>
      <c r="U41" s="97">
        <f>IF(COUNTA(F41:Q41)&lt;=0,"",IF(AVERAGEA(F41:Q41)&lt;=0.019,"&lt; 0.02",AVERAGEA(F41:Q41)))</f>
        <v>5.625</v>
      </c>
      <c r="V41" s="86">
        <f t="shared" si="0"/>
        <v>4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6</v>
      </c>
      <c r="G43" s="38">
        <v>6</v>
      </c>
      <c r="H43" s="38">
        <v>6</v>
      </c>
      <c r="I43" s="38">
        <v>7.8</v>
      </c>
      <c r="J43" s="38">
        <v>6.4</v>
      </c>
      <c r="K43" s="38">
        <v>6.8</v>
      </c>
      <c r="L43" s="38">
        <v>6.7</v>
      </c>
      <c r="M43" s="38">
        <v>6.3</v>
      </c>
      <c r="N43" s="38">
        <v>6</v>
      </c>
      <c r="O43" s="38">
        <v>5.8</v>
      </c>
      <c r="P43" s="38">
        <v>6.2</v>
      </c>
      <c r="Q43" s="39">
        <v>6.9</v>
      </c>
      <c r="R43" s="9"/>
      <c r="S43" s="65">
        <f>IF(COUNTA(F43:Q43)&lt;=1,"",IF(MAXA(F43:Q43)&lt;=0.009,"&lt; 0.01",MAX(F43:Q43)))</f>
        <v>7.8</v>
      </c>
      <c r="T43" s="66">
        <f>IF(COUNTA(F43:Q43)&lt;=1,"",IF(MINA(F43:Q43)&lt;=0.009,"&lt; 0.01",MIN(F43:Q43)))</f>
        <v>5.8</v>
      </c>
      <c r="U43" s="97">
        <f>IF(COUNTA(F43:Q43)&lt;=0,"",IF(AVERAGEA(F43:Q43)&lt;=0.009,"&lt; 0.01",AVERAGEA(F43:Q43)))</f>
        <v>6.4083333333333341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>
        <v>15</v>
      </c>
      <c r="H44" s="11"/>
      <c r="I44" s="11"/>
      <c r="J44" s="11">
        <v>17</v>
      </c>
      <c r="K44" s="11"/>
      <c r="L44" s="11"/>
      <c r="M44" s="11">
        <v>15</v>
      </c>
      <c r="N44" s="11"/>
      <c r="O44" s="11"/>
      <c r="P44" s="11">
        <v>15</v>
      </c>
      <c r="Q44" s="12"/>
      <c r="R44" s="9"/>
      <c r="S44" s="54">
        <f>IF(COUNTA(F44:Q44)&lt;=1,"",MAX(F44:Q44))</f>
        <v>17</v>
      </c>
      <c r="T44" s="11">
        <f>IF(COUNTA(F44:Q44)&lt;=1,"",MIN(F44:Q44))</f>
        <v>15</v>
      </c>
      <c r="U44" s="98">
        <f>IF(COUNTA(F44:Q44)&lt;=0,"",ROUND(AVERAGEA(F44:Q44),0))</f>
        <v>16</v>
      </c>
      <c r="V44" s="86">
        <f t="shared" si="0"/>
        <v>4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>
        <v>60</v>
      </c>
      <c r="H45" s="11"/>
      <c r="I45" s="11"/>
      <c r="J45" s="11">
        <v>40</v>
      </c>
      <c r="K45" s="11"/>
      <c r="L45" s="11"/>
      <c r="M45" s="11">
        <v>38</v>
      </c>
      <c r="N45" s="11"/>
      <c r="O45" s="11"/>
      <c r="P45" s="11">
        <v>38</v>
      </c>
      <c r="Q45" s="12"/>
      <c r="R45" s="9"/>
      <c r="S45" s="54">
        <f>IF(COUNTA(F45:Q45)&lt;=1,"",MAX(F45:Q45))</f>
        <v>60</v>
      </c>
      <c r="T45" s="11">
        <f>IF(COUNTA(F45:Q45)&lt;=1,"",MIN(F45:Q45))</f>
        <v>38</v>
      </c>
      <c r="U45" s="98">
        <f>IF(COUNTA(F45:Q45)&lt;=0,"",ROUND(AVERAGEA(F45:Q45),0))</f>
        <v>44</v>
      </c>
      <c r="V45" s="86">
        <f t="shared" si="0"/>
        <v>4</v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 t="s">
        <v>145</v>
      </c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>&lt; 0.02</v>
      </c>
      <c r="V46" s="86">
        <f t="shared" si="0"/>
        <v>1</v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 t="s">
        <v>150</v>
      </c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3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 t="s">
        <v>150</v>
      </c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3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 t="s">
        <v>125</v>
      </c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>&lt; 0.005</v>
      </c>
      <c r="V49" s="86">
        <f t="shared" si="0"/>
        <v>1</v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 t="s">
        <v>153</v>
      </c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>&lt; 0.0005</v>
      </c>
      <c r="V50" s="86">
        <f t="shared" si="0"/>
        <v>1</v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0.3</v>
      </c>
      <c r="G51" s="38">
        <v>0.4</v>
      </c>
      <c r="H51" s="38">
        <v>0.4</v>
      </c>
      <c r="I51" s="38">
        <v>0.7</v>
      </c>
      <c r="J51" s="38">
        <v>0.6</v>
      </c>
      <c r="K51" s="38">
        <v>0.4</v>
      </c>
      <c r="L51" s="38">
        <v>0.5</v>
      </c>
      <c r="M51" s="38">
        <v>0.3</v>
      </c>
      <c r="N51" s="38" t="s">
        <v>130</v>
      </c>
      <c r="O51" s="38" t="s">
        <v>130</v>
      </c>
      <c r="P51" s="38" t="s">
        <v>130</v>
      </c>
      <c r="Q51" s="39" t="s">
        <v>130</v>
      </c>
      <c r="R51" s="9"/>
      <c r="S51" s="65">
        <f>IF(COUNTA(F51:Q51)&lt;=1,"",IF(MAXA(F51:Q51)&lt;=0.29,"&lt; 0.3",MAX(F51:Q51)))</f>
        <v>0.7</v>
      </c>
      <c r="T51" s="66" t="str">
        <f>IF(COUNTA(F51:Q51)&lt;=1,"",IF(MINA(F51:Q51)&lt;=0.29,"&lt; 0.3",MIN(F51:Q51)))</f>
        <v>&lt; 0.3</v>
      </c>
      <c r="U51" s="97">
        <f>IF(COUNTA(F51:Q51)&lt;=0,"",IF(AVERAGEA(F51:Q51)&lt;=0.29,"&lt; 0.3",AVERAGEA(F51:Q51)))</f>
        <v>0.3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7.03</v>
      </c>
      <c r="G52" s="32">
        <v>7.07</v>
      </c>
      <c r="H52" s="32">
        <v>7.18</v>
      </c>
      <c r="I52" s="32">
        <v>7.08</v>
      </c>
      <c r="J52" s="32">
        <v>7.11</v>
      </c>
      <c r="K52" s="32">
        <v>7.15</v>
      </c>
      <c r="L52" s="32">
        <v>7.04</v>
      </c>
      <c r="M52" s="32">
        <v>6.96</v>
      </c>
      <c r="N52" s="32">
        <v>6.86</v>
      </c>
      <c r="O52" s="32">
        <v>6.85</v>
      </c>
      <c r="P52" s="32">
        <v>6.89</v>
      </c>
      <c r="Q52" s="33">
        <v>6.92</v>
      </c>
      <c r="R52" s="9"/>
      <c r="S52" s="59">
        <f>IF(COUNTA(F52:Q52)&lt;=1,"",MAX(F52:Q52))</f>
        <v>7.18</v>
      </c>
      <c r="T52" s="60">
        <f>IF(COUNTA(F52:Q52)&lt;=1,"",MIN(F52:Q52))</f>
        <v>6.85</v>
      </c>
      <c r="U52" s="94">
        <f>IF(COUNTA(F52:Q52)&lt;=0,"",ROUND(AVERAGEA(F52:Q52),2))</f>
        <v>7.01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0.4</v>
      </c>
      <c r="G57" s="38">
        <v>0.4</v>
      </c>
      <c r="H57" s="38">
        <v>0.3</v>
      </c>
      <c r="I57" s="38">
        <v>0.2</v>
      </c>
      <c r="J57" s="38">
        <v>0.6</v>
      </c>
      <c r="K57" s="38">
        <v>0.5</v>
      </c>
      <c r="L57" s="38">
        <v>0.5</v>
      </c>
      <c r="M57" s="38">
        <v>0.4</v>
      </c>
      <c r="N57" s="38">
        <v>0.4</v>
      </c>
      <c r="O57" s="38">
        <v>0.4</v>
      </c>
      <c r="P57" s="38">
        <v>0.4</v>
      </c>
      <c r="Q57" s="39">
        <v>0.4</v>
      </c>
      <c r="R57" s="9"/>
      <c r="S57" s="65">
        <f>IF(COUNTA(F57:Q57)&lt;=1,"",IF(MAXA(F57:Q57)&lt;=0.09,"&lt; 0.1",MAX(F57:Q57)))</f>
        <v>0.6</v>
      </c>
      <c r="T57" s="66">
        <f>IF(COUNTA(F57:Q57)&lt;=1,"",IF(MINA(F57:Q57)&lt;=0.09,"&lt; 0.1",MIN(F57:Q57)))</f>
        <v>0.2</v>
      </c>
      <c r="U57" s="97">
        <f>IF(COUNTA(F57:Q57)&lt;=0,"",IF(AVERAGEA(F57:Q57)&lt;=0.09,"&lt; 0.1",AVERAGEA(F57:Q57)))</f>
        <v>0.40833333333333338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 t="s">
        <v>124</v>
      </c>
      <c r="G58" s="32" t="s">
        <v>124</v>
      </c>
      <c r="H58" s="32" t="s">
        <v>124</v>
      </c>
      <c r="I58" s="32" t="s">
        <v>124</v>
      </c>
      <c r="J58" s="32" t="s">
        <v>124</v>
      </c>
      <c r="K58" s="32" t="s">
        <v>124</v>
      </c>
      <c r="L58" s="32" t="s">
        <v>124</v>
      </c>
      <c r="M58" s="32" t="s">
        <v>124</v>
      </c>
      <c r="N58" s="32" t="s">
        <v>124</v>
      </c>
      <c r="O58" s="32" t="s">
        <v>124</v>
      </c>
      <c r="P58" s="32" t="s">
        <v>124</v>
      </c>
      <c r="Q58" s="33" t="s">
        <v>124</v>
      </c>
      <c r="R58" s="9"/>
      <c r="S58" s="59" t="str">
        <f>IF(COUNTA(F58:Q58)&lt;=1,"",IF(MAXA(F58:Q58)&lt;=0.049,"&lt; 0.05",MAX(F58:Q58)))</f>
        <v>&lt; 0.05</v>
      </c>
      <c r="T58" s="60" t="str">
        <f>IF(COUNTA(F58:Q58)&lt;=1,"",IF(MINA(F58:Q58)&lt;=0.049,"&lt; 0.05",MIN(F58:Q58)))</f>
        <v>&lt; 0.05</v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12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9"/>
      <c r="S59" s="13" t="str">
        <f>IF(COUNTA(F59:Q59)&lt;=1,"",MAXA(F59:Q59))</f>
        <v/>
      </c>
      <c r="T59" s="14" t="str">
        <f>IF(COUNTA(F59:Q59)&lt;=1,"",MINA(F59:Q59))</f>
        <v/>
      </c>
      <c r="U59" s="90" t="str">
        <f>IF(COUNTA(F59:Q59)&lt;=0,"",ROUND(AVERAGEA(F59:Q59),0))</f>
        <v/>
      </c>
      <c r="V59" s="86" t="str">
        <f t="shared" si="1"/>
        <v/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8" orientation="landscape" r:id="rId1"/>
  <headerFooter alignWithMargins="0">
    <oddFooter>&amp;C&amp;"ＭＳ Ｐ明朝,標準"－ &amp;P 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21" zoomScaleNormal="100" workbookViewId="0">
      <selection activeCell="L2" sqref="L2:Q61"/>
    </sheetView>
  </sheetViews>
  <sheetFormatPr defaultRowHeight="13.5" x14ac:dyDescent="0.15"/>
  <cols>
    <col min="1" max="1" width="4.25" customWidth="1"/>
    <col min="2" max="2" width="15.875" customWidth="1"/>
    <col min="3" max="4" width="4.125" customWidth="1"/>
    <col min="5" max="5" width="6.875" customWidth="1"/>
    <col min="6" max="17" width="9.5" customWidth="1"/>
    <col min="18" max="18" width="1" customWidth="1"/>
    <col min="19" max="21" width="9.5" customWidth="1"/>
    <col min="22" max="22" width="5.625" customWidth="1"/>
  </cols>
  <sheetData>
    <row r="1" spans="1:22" ht="27" customHeight="1" x14ac:dyDescent="0.15">
      <c r="B1" s="6" t="s">
        <v>10</v>
      </c>
      <c r="C1" s="106" t="s">
        <v>11</v>
      </c>
      <c r="D1" s="106"/>
      <c r="E1" s="106"/>
      <c r="F1" s="106"/>
      <c r="G1" s="1"/>
      <c r="H1" s="2"/>
      <c r="I1" s="3"/>
      <c r="J1" s="4"/>
      <c r="K1" s="4"/>
      <c r="L1" s="4"/>
      <c r="M1" s="4"/>
      <c r="N1" s="3"/>
      <c r="O1" s="5"/>
      <c r="P1" s="5"/>
      <c r="Q1" s="5"/>
      <c r="R1" s="5"/>
      <c r="S1" s="77"/>
      <c r="T1" s="78"/>
      <c r="U1" s="78"/>
      <c r="V1" s="79" t="s">
        <v>122</v>
      </c>
    </row>
    <row r="2" spans="1:22" ht="22.5" customHeight="1" x14ac:dyDescent="0.15">
      <c r="A2" s="107" t="s">
        <v>87</v>
      </c>
      <c r="B2" s="108"/>
      <c r="C2" s="113" t="s">
        <v>89</v>
      </c>
      <c r="D2" s="113"/>
      <c r="E2" s="114"/>
      <c r="F2" s="22" t="s">
        <v>136</v>
      </c>
      <c r="G2" s="22" t="s">
        <v>137</v>
      </c>
      <c r="H2" s="22" t="s">
        <v>146</v>
      </c>
      <c r="I2" s="22">
        <v>44390</v>
      </c>
      <c r="J2" s="22" t="s">
        <v>147</v>
      </c>
      <c r="K2" s="22" t="s">
        <v>148</v>
      </c>
      <c r="L2" s="22" t="s">
        <v>154</v>
      </c>
      <c r="M2" s="22" t="s">
        <v>155</v>
      </c>
      <c r="N2" s="22" t="s">
        <v>156</v>
      </c>
      <c r="O2" s="22" t="s">
        <v>157</v>
      </c>
      <c r="P2" s="22" t="s">
        <v>158</v>
      </c>
      <c r="Q2" s="23" t="s">
        <v>159</v>
      </c>
      <c r="R2" s="8"/>
      <c r="S2" s="119" t="s">
        <v>95</v>
      </c>
      <c r="T2" s="121" t="s">
        <v>96</v>
      </c>
      <c r="U2" s="123" t="s">
        <v>97</v>
      </c>
      <c r="V2" s="115" t="s">
        <v>98</v>
      </c>
    </row>
    <row r="3" spans="1:22" ht="12.75" customHeight="1" x14ac:dyDescent="0.15">
      <c r="A3" s="109"/>
      <c r="B3" s="110"/>
      <c r="C3" s="74" t="s">
        <v>26</v>
      </c>
      <c r="D3" s="74"/>
      <c r="E3" s="75" t="s">
        <v>27</v>
      </c>
      <c r="F3" s="48" t="s">
        <v>131</v>
      </c>
      <c r="G3" s="48" t="s">
        <v>138</v>
      </c>
      <c r="H3" s="48" t="s">
        <v>131</v>
      </c>
      <c r="I3" s="48" t="s">
        <v>131</v>
      </c>
      <c r="J3" s="48" t="s">
        <v>131</v>
      </c>
      <c r="K3" s="48" t="s">
        <v>149</v>
      </c>
      <c r="L3" s="48" t="s">
        <v>138</v>
      </c>
      <c r="M3" s="48" t="s">
        <v>138</v>
      </c>
      <c r="N3" s="48" t="s">
        <v>160</v>
      </c>
      <c r="O3" s="48" t="s">
        <v>161</v>
      </c>
      <c r="P3" s="48" t="s">
        <v>138</v>
      </c>
      <c r="Q3" s="49" t="s">
        <v>131</v>
      </c>
      <c r="R3" s="8"/>
      <c r="S3" s="120"/>
      <c r="T3" s="122"/>
      <c r="U3" s="124"/>
      <c r="V3" s="116"/>
    </row>
    <row r="4" spans="1:22" ht="12.75" customHeight="1" x14ac:dyDescent="0.15">
      <c r="A4" s="109"/>
      <c r="B4" s="110"/>
      <c r="C4" s="21" t="s">
        <v>28</v>
      </c>
      <c r="D4" s="10"/>
      <c r="E4" s="76" t="s">
        <v>0</v>
      </c>
      <c r="F4" s="26">
        <v>12</v>
      </c>
      <c r="G4" s="26">
        <v>18</v>
      </c>
      <c r="H4" s="26">
        <v>20</v>
      </c>
      <c r="I4" s="26">
        <v>21</v>
      </c>
      <c r="J4" s="26">
        <v>28</v>
      </c>
      <c r="K4" s="26">
        <v>18</v>
      </c>
      <c r="L4" s="26">
        <v>27</v>
      </c>
      <c r="M4" s="26">
        <v>15</v>
      </c>
      <c r="N4" s="26">
        <v>8</v>
      </c>
      <c r="O4" s="26">
        <v>-2</v>
      </c>
      <c r="P4" s="26">
        <v>5</v>
      </c>
      <c r="Q4" s="27">
        <v>8</v>
      </c>
      <c r="R4" s="9"/>
      <c r="S4" s="52">
        <f>MAX(F4:Q4)</f>
        <v>28</v>
      </c>
      <c r="T4" s="53">
        <f>MIN(F4:Q4)</f>
        <v>-2</v>
      </c>
      <c r="U4" s="89">
        <f>AVERAGE(F4:Q4)</f>
        <v>14.833333333333334</v>
      </c>
      <c r="V4" s="86">
        <f t="shared" ref="V4:V52" si="0">IF(COUNTA(F4:Q4)&lt;=0,"",COUNTA(F4:Q4))</f>
        <v>12</v>
      </c>
    </row>
    <row r="5" spans="1:22" ht="12.75" customHeight="1" x14ac:dyDescent="0.15">
      <c r="A5" s="111"/>
      <c r="B5" s="112"/>
      <c r="C5" s="21" t="s">
        <v>29</v>
      </c>
      <c r="D5" s="10"/>
      <c r="E5" s="76" t="s">
        <v>0</v>
      </c>
      <c r="F5" s="26">
        <v>12</v>
      </c>
      <c r="G5" s="26">
        <v>16</v>
      </c>
      <c r="H5" s="26">
        <v>19</v>
      </c>
      <c r="I5" s="26">
        <v>21</v>
      </c>
      <c r="J5" s="26">
        <v>23</v>
      </c>
      <c r="K5" s="26">
        <v>21</v>
      </c>
      <c r="L5" s="26">
        <v>21</v>
      </c>
      <c r="M5" s="26">
        <v>15</v>
      </c>
      <c r="N5" s="26">
        <v>11</v>
      </c>
      <c r="O5" s="26">
        <v>8</v>
      </c>
      <c r="P5" s="26">
        <v>7</v>
      </c>
      <c r="Q5" s="27">
        <v>8</v>
      </c>
      <c r="R5" s="9"/>
      <c r="S5" s="52">
        <f>MAX(F5:Q5)</f>
        <v>23</v>
      </c>
      <c r="T5" s="53">
        <f>MIN(F5:Q5)</f>
        <v>7</v>
      </c>
      <c r="U5" s="89">
        <f>AVERAGE(F5:Q5)</f>
        <v>15.166666666666666</v>
      </c>
      <c r="V5" s="86">
        <f t="shared" si="0"/>
        <v>12</v>
      </c>
    </row>
    <row r="6" spans="1:22" ht="12.75" customHeight="1" x14ac:dyDescent="0.15">
      <c r="A6" s="50">
        <v>1</v>
      </c>
      <c r="B6" s="80" t="s">
        <v>30</v>
      </c>
      <c r="C6" s="10"/>
      <c r="D6" s="10"/>
      <c r="E6" s="76" t="s">
        <v>99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0</v>
      </c>
      <c r="R6" s="9"/>
      <c r="S6" s="13">
        <f>IF(COUNTA(F6:Q6)&lt;=1,"",MAXA(F6:Q6))</f>
        <v>0</v>
      </c>
      <c r="T6" s="14">
        <f>IF(COUNTA(F6:Q6)&lt;=1,"",MINA(F6:Q6))</f>
        <v>0</v>
      </c>
      <c r="U6" s="90">
        <f>IF(COUNTA(F6:Q6)&lt;=0,"",ROUND(AVERAGEA(F6:Q6),0))</f>
        <v>0</v>
      </c>
      <c r="V6" s="86">
        <f t="shared" si="0"/>
        <v>12</v>
      </c>
    </row>
    <row r="7" spans="1:22" ht="12.75" customHeight="1" x14ac:dyDescent="0.15">
      <c r="A7" s="50">
        <v>2</v>
      </c>
      <c r="B7" s="21" t="s">
        <v>33</v>
      </c>
      <c r="C7" s="10"/>
      <c r="D7" s="10"/>
      <c r="E7" s="81" t="s">
        <v>81</v>
      </c>
      <c r="F7" s="11" t="s">
        <v>86</v>
      </c>
      <c r="G7" s="11" t="s">
        <v>86</v>
      </c>
      <c r="H7" s="11" t="s">
        <v>86</v>
      </c>
      <c r="I7" s="11" t="s">
        <v>86</v>
      </c>
      <c r="J7" s="11" t="s">
        <v>86</v>
      </c>
      <c r="K7" s="11" t="s">
        <v>86</v>
      </c>
      <c r="L7" s="11" t="s">
        <v>86</v>
      </c>
      <c r="M7" s="11" t="s">
        <v>86</v>
      </c>
      <c r="N7" s="11" t="s">
        <v>86</v>
      </c>
      <c r="O7" s="11" t="s">
        <v>86</v>
      </c>
      <c r="P7" s="11" t="s">
        <v>86</v>
      </c>
      <c r="Q7" s="12" t="s">
        <v>86</v>
      </c>
      <c r="R7" s="9"/>
      <c r="S7" s="54" t="str">
        <f>IF(COUNTA(F7:Q7)&lt;=1,"",IF(COUNTIF(F7:Q7,"（＋）")&gt;=1,"（＋）","（－）"))</f>
        <v>（－）</v>
      </c>
      <c r="T7" s="11" t="str">
        <f>IF(COUNTA(F7:Q7)&lt;=1,"",IF(COUNTIF(F7:Q7,"（－）")&gt;=1,"（－）","（＋）"))</f>
        <v>（－）</v>
      </c>
      <c r="U7" s="91" t="str">
        <f>IF(COUNTA(F7:Q7)&lt;=0,"",IF(COUNTIF(F7:Q7,"（＋）")&gt;=COUNTIF(F7:Q7,"（－）"),"（＋）","（－）"))</f>
        <v>（－）</v>
      </c>
      <c r="V7" s="86">
        <f t="shared" si="0"/>
        <v>12</v>
      </c>
    </row>
    <row r="8" spans="1:22" ht="12.75" customHeight="1" x14ac:dyDescent="0.15">
      <c r="A8" s="50">
        <v>3</v>
      </c>
      <c r="B8" s="21" t="s">
        <v>34</v>
      </c>
      <c r="C8" s="10"/>
      <c r="D8" s="10"/>
      <c r="E8" s="81" t="s">
        <v>101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9"/>
      <c r="S8" s="55" t="str">
        <f>IF(COUNTA(F8:Q8)&lt;=1,"",IF(MAXA(F8:Q8)&lt;=0.0002,"&lt; 0.0003",MAX(F8:Q8)))</f>
        <v/>
      </c>
      <c r="T8" s="56" t="str">
        <f>IF(COUNTA(F8:Q8)&lt;=1,"",IF(MINA(F8:Q8)&lt;=0.0002,"&lt; 0.0003",MIN(F8:Q8)))</f>
        <v/>
      </c>
      <c r="U8" s="92" t="str">
        <f>IF(COUNTA(F8:Q8)&lt;=0,"",IF(AVERAGEA(F8:Q8)&lt;=0.0002,"&lt; 0.0003",AVERAGEA(F8:Q8)))</f>
        <v/>
      </c>
      <c r="V8" s="86" t="str">
        <f t="shared" si="0"/>
        <v/>
      </c>
    </row>
    <row r="9" spans="1:22" ht="12.75" customHeight="1" x14ac:dyDescent="0.15">
      <c r="A9" s="50">
        <v>4</v>
      </c>
      <c r="B9" s="21" t="s">
        <v>35</v>
      </c>
      <c r="C9" s="10"/>
      <c r="D9" s="10"/>
      <c r="E9" s="81" t="s">
        <v>103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9"/>
      <c r="S9" s="57" t="str">
        <f>IF(COUNTA(F9:Q9)&lt;=1,"",IF(MAXA(F9:Q9)&lt;=0.00004,"&lt; 0.00005",MAX(F9:Q9)))</f>
        <v/>
      </c>
      <c r="T9" s="58" t="str">
        <f>IF(COUNTA(F9:Q9)&lt;=1,"",IF(MINA(F9:Q9)&lt;=0.00004,"&lt; 0.00005",MIN(F9:Q9)))</f>
        <v/>
      </c>
      <c r="U9" s="93" t="str">
        <f>IF(COUNTA(F9:Q9)&lt;=0,"",IF(AVERAGEA(F9:Q9)&lt;=0.00004,"&lt; 0.00005",AVERAGEA(F9:Q9)))</f>
        <v/>
      </c>
      <c r="V9" s="86" t="str">
        <f t="shared" si="0"/>
        <v/>
      </c>
    </row>
    <row r="10" spans="1:22" ht="12.75" customHeight="1" x14ac:dyDescent="0.15">
      <c r="A10" s="50">
        <v>5</v>
      </c>
      <c r="B10" s="21" t="s">
        <v>74</v>
      </c>
      <c r="C10" s="10"/>
      <c r="D10" s="10"/>
      <c r="E10" s="81" t="s">
        <v>103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9"/>
      <c r="S10" s="55" t="str">
        <f>IF(COUNTA(F10:Q10)&lt;=1,"",IF(MAXA(F10:Q10)&lt;=0.0009,"&lt; 0.001",MAX(F10:Q10)))</f>
        <v/>
      </c>
      <c r="T10" s="56" t="str">
        <f>IF(COUNTA(F10:Q10)&lt;=1,"",IF(MINA(F10:Q10)&lt;=0.0009,"&lt; 0.001",MIN(F10:Q10)))</f>
        <v/>
      </c>
      <c r="U10" s="92" t="str">
        <f>IF(COUNTA(F10:Q10)&lt;=0,"",IF(AVERAGEA(F10:Q10)&lt;=0.0009,"&lt; 0.001",AVERAGEA(F10:Q10)))</f>
        <v/>
      </c>
      <c r="V10" s="86" t="str">
        <f t="shared" si="0"/>
        <v/>
      </c>
    </row>
    <row r="11" spans="1:22" ht="12.75" customHeight="1" x14ac:dyDescent="0.15">
      <c r="A11" s="50">
        <v>6</v>
      </c>
      <c r="B11" s="21" t="s">
        <v>36</v>
      </c>
      <c r="C11" s="10"/>
      <c r="D11" s="10"/>
      <c r="E11" s="81" t="s">
        <v>103</v>
      </c>
      <c r="F11" s="28"/>
      <c r="G11" s="28"/>
      <c r="H11" s="28"/>
      <c r="I11" s="28"/>
      <c r="J11" s="28" t="s">
        <v>141</v>
      </c>
      <c r="K11" s="28"/>
      <c r="L11" s="28"/>
      <c r="M11" s="28"/>
      <c r="N11" s="28"/>
      <c r="O11" s="28"/>
      <c r="P11" s="28"/>
      <c r="Q11" s="29"/>
      <c r="R11" s="9"/>
      <c r="S11" s="55" t="str">
        <f>IF(COUNTA(F11:Q11)&lt;=1,"",IF(MAXA(F11:Q11)&lt;=0.0009,"&lt; 0.001",MAX(F11:Q11)))</f>
        <v/>
      </c>
      <c r="T11" s="56" t="str">
        <f>IF(COUNTA(F11:Q11)&lt;=1,"",IF(MINA(F11:Q11)&lt;=0.0009,"&lt; 0.001",MIN(F11:Q11)))</f>
        <v/>
      </c>
      <c r="U11" s="92" t="str">
        <f>IF(COUNTA(F11:Q11)&lt;=0,"",IF(AVERAGEA(F11:Q11)&lt;=0.0009,"&lt; 0.001",AVERAGEA(F11:Q11)))</f>
        <v>&lt; 0.001</v>
      </c>
      <c r="V11" s="86">
        <f t="shared" si="0"/>
        <v>1</v>
      </c>
    </row>
    <row r="12" spans="1:22" ht="12.75" customHeight="1" x14ac:dyDescent="0.15">
      <c r="A12" s="50">
        <v>7</v>
      </c>
      <c r="B12" s="21" t="s">
        <v>37</v>
      </c>
      <c r="C12" s="10"/>
      <c r="D12" s="10"/>
      <c r="E12" s="81" t="s">
        <v>103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9"/>
      <c r="S12" s="55" t="str">
        <f>IF(COUNTA(F12:Q12)&lt;=1,"",IF(MAXA(F12:Q12)&lt;=0.0009,"&lt; 0.001",MAX(F12:Q12)))</f>
        <v/>
      </c>
      <c r="T12" s="56" t="str">
        <f>IF(COUNTA(F12:Q12)&lt;=1,"",IF(MINA(F12:Q12)&lt;=0.0009,"&lt; 0.001",MIN(F12:Q12)))</f>
        <v/>
      </c>
      <c r="U12" s="92" t="str">
        <f>IF(COUNTA(F12:Q12)&lt;=0,"",IF(AVERAGEA(F12:Q12)&lt;=0.0009,"&lt; 0.001",AVERAGEA(F12:Q12)))</f>
        <v/>
      </c>
      <c r="V12" s="86" t="str">
        <f t="shared" si="0"/>
        <v/>
      </c>
    </row>
    <row r="13" spans="1:22" ht="12.75" customHeight="1" x14ac:dyDescent="0.15">
      <c r="A13" s="50">
        <v>8</v>
      </c>
      <c r="B13" s="21" t="s">
        <v>38</v>
      </c>
      <c r="C13" s="10"/>
      <c r="D13" s="10"/>
      <c r="E13" s="81" t="s">
        <v>103</v>
      </c>
      <c r="F13" s="28"/>
      <c r="G13" s="28"/>
      <c r="H13" s="28"/>
      <c r="I13" s="28"/>
      <c r="J13" s="28" t="s">
        <v>141</v>
      </c>
      <c r="K13" s="28"/>
      <c r="L13" s="28"/>
      <c r="M13" s="28"/>
      <c r="N13" s="28"/>
      <c r="O13" s="28"/>
      <c r="P13" s="28"/>
      <c r="Q13" s="29"/>
      <c r="R13" s="9"/>
      <c r="S13" s="55" t="str">
        <f>IF(COUNTA(F13:Q13)&lt;=1,"",IF(MAXA(F13:Q13)&lt;=0.0009,"&lt; 0.001",MAX(F13:Q13)))</f>
        <v/>
      </c>
      <c r="T13" s="56" t="str">
        <f>IF(COUNTA(F13:Q13)&lt;=1,"",IF(MINA(F13:Q13)&lt;=0.0009,"&lt; 0.001",MIN(F13:Q13)))</f>
        <v/>
      </c>
      <c r="U13" s="92" t="str">
        <f>IF(COUNTA(F13:Q13)&lt;=0,"",IF(AVERAGEA(F13:Q13)&lt;=0.0009,"&lt; 0.001",AVERAGEA(F13:Q13)))</f>
        <v>&lt; 0.001</v>
      </c>
      <c r="V13" s="86">
        <f t="shared" si="0"/>
        <v>1</v>
      </c>
    </row>
    <row r="14" spans="1:22" ht="12.75" customHeight="1" x14ac:dyDescent="0.15">
      <c r="A14" s="50">
        <v>9</v>
      </c>
      <c r="B14" s="21" t="s">
        <v>83</v>
      </c>
      <c r="C14" s="10"/>
      <c r="D14" s="10"/>
      <c r="E14" s="81" t="s">
        <v>103</v>
      </c>
      <c r="F14" s="28" t="s">
        <v>123</v>
      </c>
      <c r="G14" s="28" t="s">
        <v>123</v>
      </c>
      <c r="H14" s="28" t="s">
        <v>123</v>
      </c>
      <c r="I14" s="28" t="s">
        <v>123</v>
      </c>
      <c r="J14" s="28" t="s">
        <v>123</v>
      </c>
      <c r="K14" s="28" t="s">
        <v>123</v>
      </c>
      <c r="L14" s="28" t="s">
        <v>123</v>
      </c>
      <c r="M14" s="28" t="s">
        <v>123</v>
      </c>
      <c r="N14" s="28" t="s">
        <v>123</v>
      </c>
      <c r="O14" s="28" t="s">
        <v>123</v>
      </c>
      <c r="P14" s="28" t="s">
        <v>123</v>
      </c>
      <c r="Q14" s="29" t="s">
        <v>123</v>
      </c>
      <c r="R14" s="9"/>
      <c r="S14" s="55" t="str">
        <f>IF(COUNTA(F14:Q14)&lt;=1,"",IF(MAXA(F14:Q14)&lt;=0.0039,"&lt; 0.004",MAX(F14:Q14)))</f>
        <v>&lt; 0.004</v>
      </c>
      <c r="T14" s="56" t="str">
        <f>IF(COUNTA(F14:Q14)&lt;=1,"",IF(MINA(F14:Q14)&lt;=0.0039,"&lt; 0.004",MIN(F14:Q14)))</f>
        <v>&lt; 0.004</v>
      </c>
      <c r="U14" s="92" t="str">
        <f>IF(COUNTA(F14:Q14)&lt;=0,"",IF(AVERAGEA(F14:Q14)&lt;=0.0039,"&lt; 0.004",AVERAGEA(F14:Q14)))</f>
        <v>&lt; 0.004</v>
      </c>
      <c r="V14" s="86">
        <f t="shared" si="0"/>
        <v>12</v>
      </c>
    </row>
    <row r="15" spans="1:22" ht="12.75" customHeight="1" x14ac:dyDescent="0.15">
      <c r="A15" s="50">
        <v>10</v>
      </c>
      <c r="B15" s="82" t="s">
        <v>39</v>
      </c>
      <c r="C15" s="10"/>
      <c r="D15" s="10"/>
      <c r="E15" s="81" t="s">
        <v>103</v>
      </c>
      <c r="F15" s="28"/>
      <c r="G15" s="28" t="s">
        <v>141</v>
      </c>
      <c r="H15" s="28"/>
      <c r="I15" s="28"/>
      <c r="J15" s="28" t="s">
        <v>141</v>
      </c>
      <c r="K15" s="28"/>
      <c r="L15" s="28"/>
      <c r="M15" s="28" t="s">
        <v>141</v>
      </c>
      <c r="N15" s="28"/>
      <c r="O15" s="28"/>
      <c r="P15" s="28" t="s">
        <v>141</v>
      </c>
      <c r="Q15" s="29"/>
      <c r="R15" s="9"/>
      <c r="S15" s="55" t="str">
        <f>IF(COUNTA(F15:Q15)&lt;=1,"",IF(MAXA(F15:Q15)&lt;=0.0009,"&lt; 0.001",MAX(F15:Q15)))</f>
        <v>&lt; 0.001</v>
      </c>
      <c r="T15" s="56" t="str">
        <f>IF(COUNTA(F15:Q15)&lt;=1,"",IF(MINA(F15:Q15)&lt;=0.0009,"&lt; 0.001",MIN(F15:Q15)))</f>
        <v>&lt; 0.001</v>
      </c>
      <c r="U15" s="92" t="str">
        <f>IF(COUNTA(F15:Q15)&lt;=0,"",IF(AVERAGEA(F15:Q15)&lt;=0.0009,"&lt; 0.001",AVERAGEA(F15:Q15)))</f>
        <v>&lt; 0.001</v>
      </c>
      <c r="V15" s="86">
        <f t="shared" si="0"/>
        <v>4</v>
      </c>
    </row>
    <row r="16" spans="1:22" ht="12.75" customHeight="1" x14ac:dyDescent="0.15">
      <c r="A16" s="50">
        <v>11</v>
      </c>
      <c r="B16" s="21" t="s">
        <v>40</v>
      </c>
      <c r="C16" s="10"/>
      <c r="D16" s="10"/>
      <c r="E16" s="81" t="s">
        <v>103</v>
      </c>
      <c r="F16" s="32">
        <v>0.55000000000000004</v>
      </c>
      <c r="G16" s="32">
        <v>0.61</v>
      </c>
      <c r="H16" s="32">
        <v>0.55000000000000004</v>
      </c>
      <c r="I16" s="32">
        <v>0.61</v>
      </c>
      <c r="J16" s="32">
        <v>0.59</v>
      </c>
      <c r="K16" s="32">
        <v>0.42</v>
      </c>
      <c r="L16" s="32">
        <v>0.37</v>
      </c>
      <c r="M16" s="32">
        <v>0.36</v>
      </c>
      <c r="N16" s="32">
        <v>0.43</v>
      </c>
      <c r="O16" s="32">
        <v>0.44</v>
      </c>
      <c r="P16" s="32">
        <v>0.56999999999999995</v>
      </c>
      <c r="Q16" s="33">
        <v>0.55000000000000004</v>
      </c>
      <c r="R16" s="9"/>
      <c r="S16" s="59">
        <f>IF(COUNTA(F16:Q16)&lt;=1,"",IF(MAXA(F16:Q16)&lt;=0.019,"&lt; 0.02",MAX(F16:Q16)))</f>
        <v>0.61</v>
      </c>
      <c r="T16" s="60">
        <f>IF(COUNTA(F16:Q16)&lt;=1,"",IF(MINA(F16:Q16)&lt;=0.019,"&lt; 0.02",MIN(F16:Q16)))</f>
        <v>0.36</v>
      </c>
      <c r="U16" s="94">
        <f>IF(COUNTA(F16:Q16)&lt;=0,"",IF(AVERAGEA(F16:Q16)&lt;=0.019,"&lt; 0.02",AVERAGEA(F16:Q16)))</f>
        <v>0.50416666666666676</v>
      </c>
      <c r="V16" s="86">
        <f t="shared" si="0"/>
        <v>12</v>
      </c>
    </row>
    <row r="17" spans="1:22" ht="12.75" customHeight="1" x14ac:dyDescent="0.15">
      <c r="A17" s="50">
        <v>12</v>
      </c>
      <c r="B17" s="21" t="s">
        <v>41</v>
      </c>
      <c r="C17" s="10"/>
      <c r="D17" s="10"/>
      <c r="E17" s="81" t="s">
        <v>103</v>
      </c>
      <c r="F17" s="32" t="s">
        <v>124</v>
      </c>
      <c r="G17" s="32" t="s">
        <v>124</v>
      </c>
      <c r="H17" s="32" t="s">
        <v>124</v>
      </c>
      <c r="I17" s="32" t="s">
        <v>124</v>
      </c>
      <c r="J17" s="32" t="s">
        <v>124</v>
      </c>
      <c r="K17" s="32" t="s">
        <v>124</v>
      </c>
      <c r="L17" s="32" t="s">
        <v>124</v>
      </c>
      <c r="M17" s="32" t="s">
        <v>124</v>
      </c>
      <c r="N17" s="32" t="s">
        <v>124</v>
      </c>
      <c r="O17" s="32" t="s">
        <v>124</v>
      </c>
      <c r="P17" s="32" t="s">
        <v>124</v>
      </c>
      <c r="Q17" s="33" t="s">
        <v>124</v>
      </c>
      <c r="R17" s="9"/>
      <c r="S17" s="59" t="str">
        <f>IF(COUNTA(F17:Q17)&lt;=1,"",IF(MAXA(F17:Q17)&lt;=0.049,"&lt; 0.05",MAX(F17:Q17)))</f>
        <v>&lt; 0.05</v>
      </c>
      <c r="T17" s="60" t="str">
        <f>IF(COUNTA(F17:Q17)&lt;=1,"",IF(MINA(F17:Q17)&lt;=0.049,"&lt; 0.05",MIN(F17:Q17)))</f>
        <v>&lt; 0.05</v>
      </c>
      <c r="U17" s="94" t="str">
        <f>IF(COUNTA(F17:Q17)&lt;=0,"",IF(AVERAGEA(F17:Q17)&lt;=0.049,"&lt; 0.05",AVERAGEA(F17:Q17)))</f>
        <v>&lt; 0.05</v>
      </c>
      <c r="V17" s="86">
        <f t="shared" si="0"/>
        <v>12</v>
      </c>
    </row>
    <row r="18" spans="1:22" ht="12.75" customHeight="1" x14ac:dyDescent="0.15">
      <c r="A18" s="50">
        <v>13</v>
      </c>
      <c r="B18" s="21" t="s">
        <v>42</v>
      </c>
      <c r="C18" s="10"/>
      <c r="D18" s="10"/>
      <c r="E18" s="81" t="s">
        <v>103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9"/>
      <c r="S18" s="61" t="str">
        <f>IF(COUNTA(F18:Q18)&lt;=1,"",IF(MAXA(F18:Q18)&lt;=0.009,"* &lt; 0.01",MAX(F18:Q18)))</f>
        <v/>
      </c>
      <c r="T18" s="62" t="str">
        <f>IF(COUNTA(F18:Q18)&lt;=1,"",IF(MINA(F18:Q18)&lt;=0.009,"* &lt; 0.01",MIN(F18:Q18)))</f>
        <v/>
      </c>
      <c r="U18" s="95" t="str">
        <f>IF(COUNTA(F18:Q18)&lt;=0,"",IF(AVERAGEA(F18:Q18)&lt;=0.009,"* &lt; 0.01",AVERAGEA(F18:Q18)))</f>
        <v/>
      </c>
      <c r="V18" s="86" t="str">
        <f t="shared" si="0"/>
        <v/>
      </c>
    </row>
    <row r="19" spans="1:22" ht="12.75" customHeight="1" x14ac:dyDescent="0.15">
      <c r="A19" s="50">
        <v>14</v>
      </c>
      <c r="B19" s="21" t="s">
        <v>43</v>
      </c>
      <c r="C19" s="10"/>
      <c r="D19" s="10"/>
      <c r="E19" s="81" t="s">
        <v>103</v>
      </c>
      <c r="F19" s="36"/>
      <c r="G19" s="36" t="s">
        <v>140</v>
      </c>
      <c r="H19" s="36"/>
      <c r="I19" s="36"/>
      <c r="J19" s="36" t="s">
        <v>140</v>
      </c>
      <c r="K19" s="36"/>
      <c r="L19" s="36"/>
      <c r="M19" s="36" t="s">
        <v>140</v>
      </c>
      <c r="N19" s="36"/>
      <c r="O19" s="36"/>
      <c r="P19" s="36" t="s">
        <v>140</v>
      </c>
      <c r="Q19" s="37"/>
      <c r="R19" s="9"/>
      <c r="S19" s="63" t="str">
        <f>IF(COUNTA(F19:Q19)&lt;=1,"",IF(MAXA(F19:Q19)&lt;=0.00019,"&lt; 0.0002",MAX(F19:Q19)))</f>
        <v>&lt; 0.0002</v>
      </c>
      <c r="T19" s="64" t="str">
        <f>IF(COUNTA(F19:Q19)&lt;=1,"",IF(MINA(F19:Q19)&lt;=0.00019,"&lt; 0.0002",MIN(F19:Q19)))</f>
        <v>&lt; 0.0002</v>
      </c>
      <c r="U19" s="96" t="str">
        <f>IF(COUNTA(F19:Q19)&lt;=0,"",IF(AVERAGEA(F19:Q19)&lt;=0.00019,"&lt; 0.0002",AVERAGEA(F19:Q19)))</f>
        <v>&lt; 0.0002</v>
      </c>
      <c r="V19" s="86">
        <f t="shared" si="0"/>
        <v>4</v>
      </c>
    </row>
    <row r="20" spans="1:22" ht="12.75" customHeight="1" x14ac:dyDescent="0.15">
      <c r="A20" s="50">
        <v>15</v>
      </c>
      <c r="B20" s="21" t="s">
        <v>82</v>
      </c>
      <c r="C20" s="10"/>
      <c r="D20" s="10"/>
      <c r="E20" s="81" t="s">
        <v>103</v>
      </c>
      <c r="F20" s="28"/>
      <c r="G20" s="28"/>
      <c r="H20" s="28"/>
      <c r="I20" s="28"/>
      <c r="J20" s="28" t="s">
        <v>125</v>
      </c>
      <c r="K20" s="28"/>
      <c r="L20" s="28"/>
      <c r="M20" s="28"/>
      <c r="N20" s="28"/>
      <c r="O20" s="28"/>
      <c r="P20" s="28"/>
      <c r="Q20" s="29"/>
      <c r="R20" s="9"/>
      <c r="S20" s="55" t="str">
        <f>IF(COUNTA(F20:Q20)&lt;=1,"",IF(MAXA(F20:Q20)&lt;=0.0049,"&lt; 0.005",MAX(F20:Q20)))</f>
        <v/>
      </c>
      <c r="T20" s="56" t="str">
        <f>IF(COUNTA(F20:Q20)&lt;=1,"",IF(MINA(F20:Q20)&lt;=0.0049,"&lt; 0.005",MIN(F20:Q20)))</f>
        <v/>
      </c>
      <c r="U20" s="92" t="str">
        <f>IF(COUNTA(F20:Q20)&lt;=0,"",IF(AVERAGEA(F20:Q20)&lt;=0.0049,"&lt; 0.005",AVERAGEA(F20:Q20)))</f>
        <v>&lt; 0.005</v>
      </c>
      <c r="V20" s="86">
        <f t="shared" si="0"/>
        <v>1</v>
      </c>
    </row>
    <row r="21" spans="1:22" ht="22.5" customHeight="1" x14ac:dyDescent="0.15">
      <c r="A21" s="50">
        <v>16</v>
      </c>
      <c r="B21" s="118" t="s">
        <v>44</v>
      </c>
      <c r="C21" s="118"/>
      <c r="D21" s="118"/>
      <c r="E21" s="81" t="s">
        <v>103</v>
      </c>
      <c r="F21" s="28"/>
      <c r="G21" s="28" t="s">
        <v>123</v>
      </c>
      <c r="H21" s="28"/>
      <c r="I21" s="28"/>
      <c r="J21" s="28" t="s">
        <v>123</v>
      </c>
      <c r="K21" s="28"/>
      <c r="L21" s="28"/>
      <c r="M21" s="28" t="s">
        <v>123</v>
      </c>
      <c r="N21" s="28"/>
      <c r="O21" s="28"/>
      <c r="P21" s="28" t="s">
        <v>123</v>
      </c>
      <c r="Q21" s="29"/>
      <c r="R21" s="9"/>
      <c r="S21" s="55" t="str">
        <f>IF(COUNTA(F21:Q21)&lt;=1,"",IF(MAXA(F21:Q21)&lt;=0.0039,"&lt; 0.004",MAX(F21:Q21)))</f>
        <v>&lt; 0.004</v>
      </c>
      <c r="T21" s="56" t="str">
        <f>IF(COUNTA(F21:Q21)&lt;=1,"",IF(MINA(F21:Q21)&lt;=0.0039,"&lt; 0.004",MIN(F21:Q21)))</f>
        <v>&lt; 0.004</v>
      </c>
      <c r="U21" s="92" t="str">
        <f>IF(COUNTA(F21:Q21)&lt;=0,"",IF(AVERAGEA(F21:Q21)&lt;=0.0039,"&lt; 0.004",AVERAGEA(F21:Q21)))</f>
        <v>&lt; 0.004</v>
      </c>
      <c r="V21" s="86">
        <f t="shared" si="0"/>
        <v>4</v>
      </c>
    </row>
    <row r="22" spans="1:22" ht="12.75" customHeight="1" x14ac:dyDescent="0.15">
      <c r="A22" s="50">
        <v>17</v>
      </c>
      <c r="B22" s="21" t="s">
        <v>75</v>
      </c>
      <c r="C22" s="10"/>
      <c r="D22" s="10"/>
      <c r="E22" s="81" t="s">
        <v>103</v>
      </c>
      <c r="F22" s="28"/>
      <c r="G22" s="28" t="s">
        <v>142</v>
      </c>
      <c r="H22" s="28"/>
      <c r="I22" s="28"/>
      <c r="J22" s="28" t="s">
        <v>142</v>
      </c>
      <c r="K22" s="28"/>
      <c r="L22" s="28"/>
      <c r="M22" s="28" t="s">
        <v>142</v>
      </c>
      <c r="N22" s="28"/>
      <c r="O22" s="28"/>
      <c r="P22" s="28" t="s">
        <v>142</v>
      </c>
      <c r="Q22" s="29"/>
      <c r="R22" s="9"/>
      <c r="S22" s="55" t="str">
        <f>IF(COUNTA(F22:Q22)&lt;=1,"",IF(MAXA(F22:Q22)&lt;=0.0019,"&lt; 0.002",MAX(F22:Q22)))</f>
        <v>&lt; 0.002</v>
      </c>
      <c r="T22" s="56" t="str">
        <f>IF(COUNTA(F22:Q22)&lt;=1,"",IF(MINA(F22:Q22)&lt;=0.0019,"&lt; 0.002",MIN(F22:Q22)))</f>
        <v>&lt; 0.002</v>
      </c>
      <c r="U22" s="92" t="str">
        <f>IF(COUNTA(F22:Q22)&lt;=0,"",IF(AVERAGEA(F22:Q22)&lt;=0.0019,"&lt; 0.002",AVERAGEA(F22:Q22)))</f>
        <v>&lt; 0.002</v>
      </c>
      <c r="V22" s="86">
        <f t="shared" si="0"/>
        <v>4</v>
      </c>
    </row>
    <row r="23" spans="1:22" ht="12.75" customHeight="1" x14ac:dyDescent="0.15">
      <c r="A23" s="50">
        <v>18</v>
      </c>
      <c r="B23" s="21" t="s">
        <v>45</v>
      </c>
      <c r="C23" s="10"/>
      <c r="D23" s="10"/>
      <c r="E23" s="81" t="s">
        <v>103</v>
      </c>
      <c r="F23" s="28"/>
      <c r="G23" s="28" t="s">
        <v>141</v>
      </c>
      <c r="H23" s="28"/>
      <c r="I23" s="28"/>
      <c r="J23" s="28" t="s">
        <v>141</v>
      </c>
      <c r="K23" s="28"/>
      <c r="L23" s="28"/>
      <c r="M23" s="28" t="s">
        <v>141</v>
      </c>
      <c r="N23" s="28"/>
      <c r="O23" s="28"/>
      <c r="P23" s="28" t="s">
        <v>141</v>
      </c>
      <c r="Q23" s="29"/>
      <c r="R23" s="9"/>
      <c r="S23" s="55" t="str">
        <f>IF(COUNTA(F23:Q23)&lt;=1,"",IF(MAXA(F23:Q23)&lt;=0.0009,"&lt; 0.001",MAX(F23:Q23)))</f>
        <v>&lt; 0.001</v>
      </c>
      <c r="T23" s="56" t="str">
        <f>IF(COUNTA(F23:Q23)&lt;=1,"",IF(MINA(F23:Q23)&lt;=0.0009,"&lt; 0.001",MIN(F23:Q23)))</f>
        <v>&lt; 0.001</v>
      </c>
      <c r="U23" s="92" t="str">
        <f>IF(COUNTA(F23:Q23)&lt;=0,"",IF(AVERAGEA(F23:Q23)&lt;=0.0009,"&lt; 0.001",AVERAGEA(F23:Q23)))</f>
        <v>&lt; 0.001</v>
      </c>
      <c r="V23" s="86">
        <f t="shared" si="0"/>
        <v>4</v>
      </c>
    </row>
    <row r="24" spans="1:22" ht="12.75" customHeight="1" x14ac:dyDescent="0.15">
      <c r="A24" s="50">
        <v>19</v>
      </c>
      <c r="B24" s="21" t="s">
        <v>76</v>
      </c>
      <c r="C24" s="10"/>
      <c r="D24" s="10"/>
      <c r="E24" s="81" t="s">
        <v>103</v>
      </c>
      <c r="F24" s="28"/>
      <c r="G24" s="28" t="s">
        <v>141</v>
      </c>
      <c r="H24" s="28"/>
      <c r="I24" s="28"/>
      <c r="J24" s="28" t="s">
        <v>141</v>
      </c>
      <c r="K24" s="28"/>
      <c r="L24" s="28"/>
      <c r="M24" s="28" t="s">
        <v>141</v>
      </c>
      <c r="N24" s="28"/>
      <c r="O24" s="28"/>
      <c r="P24" s="28" t="s">
        <v>141</v>
      </c>
      <c r="Q24" s="29"/>
      <c r="R24" s="9"/>
      <c r="S24" s="55" t="str">
        <f>IF(COUNTA(F24:Q24)&lt;=1,"",IF(MAXA(F24:Q24)&lt;=0.0009,"&lt; 0.001",MAX(F24:Q24)))</f>
        <v>&lt; 0.001</v>
      </c>
      <c r="T24" s="56" t="str">
        <f>IF(COUNTA(F24:Q24)&lt;=1,"",IF(MINA(F24:Q24)&lt;=0.0009,"&lt; 0.001",MIN(F24:Q24)))</f>
        <v>&lt; 0.001</v>
      </c>
      <c r="U24" s="92" t="str">
        <f>IF(COUNTA(F24:Q24)&lt;=0,"",IF(AVERAGEA(F24:Q24)&lt;=0.0009,"&lt; 0.001",AVERAGEA(F24:Q24)))</f>
        <v>&lt; 0.001</v>
      </c>
      <c r="V24" s="86">
        <f t="shared" si="0"/>
        <v>4</v>
      </c>
    </row>
    <row r="25" spans="1:22" ht="12.75" customHeight="1" x14ac:dyDescent="0.15">
      <c r="A25" s="50">
        <v>20</v>
      </c>
      <c r="B25" s="21" t="s">
        <v>77</v>
      </c>
      <c r="C25" s="10"/>
      <c r="D25" s="10"/>
      <c r="E25" s="81" t="s">
        <v>103</v>
      </c>
      <c r="F25" s="28"/>
      <c r="G25" s="28" t="s">
        <v>141</v>
      </c>
      <c r="H25" s="28"/>
      <c r="I25" s="28"/>
      <c r="J25" s="28" t="s">
        <v>141</v>
      </c>
      <c r="K25" s="28"/>
      <c r="L25" s="28"/>
      <c r="M25" s="28" t="s">
        <v>141</v>
      </c>
      <c r="N25" s="28"/>
      <c r="O25" s="28"/>
      <c r="P25" s="28" t="s">
        <v>141</v>
      </c>
      <c r="Q25" s="29"/>
      <c r="R25" s="9"/>
      <c r="S25" s="55" t="str">
        <f>IF(COUNTA(F25:Q25)&lt;=1,"",IF(MAXA(F25:Q25)&lt;=0.0009,"&lt; 0.001",MAX(F25:Q25)))</f>
        <v>&lt; 0.001</v>
      </c>
      <c r="T25" s="56" t="str">
        <f>IF(COUNTA(F25:Q25)&lt;=1,"",IF(MINA(F25:Q25)&lt;=0.0009,"&lt; 0.001",MIN(F25:Q25)))</f>
        <v>&lt; 0.001</v>
      </c>
      <c r="U25" s="92" t="str">
        <f>IF(COUNTA(F25:Q25)&lt;=0,"",IF(AVERAGEA(F25:Q25)&lt;=0.0009,"&lt; 0.001",AVERAGEA(F25:Q25)))</f>
        <v>&lt; 0.001</v>
      </c>
      <c r="V25" s="86">
        <f t="shared" si="0"/>
        <v>4</v>
      </c>
    </row>
    <row r="26" spans="1:22" ht="12.75" customHeight="1" x14ac:dyDescent="0.15">
      <c r="A26" s="50">
        <v>21</v>
      </c>
      <c r="B26" s="21" t="s">
        <v>46</v>
      </c>
      <c r="C26" s="10"/>
      <c r="D26" s="10"/>
      <c r="E26" s="81" t="s">
        <v>103</v>
      </c>
      <c r="F26" s="32">
        <v>7.0000000000000007E-2</v>
      </c>
      <c r="G26" s="32">
        <v>0.09</v>
      </c>
      <c r="H26" s="32">
        <v>0.09</v>
      </c>
      <c r="I26" s="32">
        <v>0.11</v>
      </c>
      <c r="J26" s="32">
        <v>0.18</v>
      </c>
      <c r="K26" s="32">
        <v>0.12</v>
      </c>
      <c r="L26" s="32">
        <v>0.13</v>
      </c>
      <c r="M26" s="32">
        <v>0.12</v>
      </c>
      <c r="N26" s="32">
        <v>0.09</v>
      </c>
      <c r="O26" s="32">
        <v>7.0000000000000007E-2</v>
      </c>
      <c r="P26" s="32">
        <v>7.0000000000000007E-2</v>
      </c>
      <c r="Q26" s="33">
        <v>0.08</v>
      </c>
      <c r="R26" s="9"/>
      <c r="S26" s="59">
        <f>IF(COUNTA(F26:Q26)&lt;=1,"",IF(MAXA(F26:Q26)&lt;=0.059,"&lt; 0.06",MAX(F26:Q26)))</f>
        <v>0.18</v>
      </c>
      <c r="T26" s="60">
        <f>IF(COUNTA(F26:Q26)&lt;=1,"",IF(MINA(F26:Q26)&lt;=0.059,"&lt; 0.06",MIN(F26:Q26)))</f>
        <v>7.0000000000000007E-2</v>
      </c>
      <c r="U26" s="94">
        <f>IF(COUNTA(F26:Q26)&lt;=0,"",IF(AVERAGEA(F26:Q26)&lt;=0.059,"&lt; 0.06",AVERAGEA(F26:Q26)))</f>
        <v>0.10166666666666668</v>
      </c>
      <c r="V26" s="86">
        <f t="shared" si="0"/>
        <v>12</v>
      </c>
    </row>
    <row r="27" spans="1:22" ht="12.75" customHeight="1" x14ac:dyDescent="0.15">
      <c r="A27" s="50">
        <v>22</v>
      </c>
      <c r="B27" s="21" t="s">
        <v>47</v>
      </c>
      <c r="C27" s="10"/>
      <c r="D27" s="10"/>
      <c r="E27" s="81" t="s">
        <v>103</v>
      </c>
      <c r="F27" s="28"/>
      <c r="G27" s="28" t="s">
        <v>142</v>
      </c>
      <c r="H27" s="28"/>
      <c r="I27" s="28"/>
      <c r="J27" s="28" t="s">
        <v>142</v>
      </c>
      <c r="K27" s="28"/>
      <c r="L27" s="28"/>
      <c r="M27" s="28" t="s">
        <v>142</v>
      </c>
      <c r="N27" s="28"/>
      <c r="O27" s="28"/>
      <c r="P27" s="28" t="s">
        <v>142</v>
      </c>
      <c r="Q27" s="29"/>
      <c r="R27" s="9"/>
      <c r="S27" s="55" t="str">
        <f>IF(COUNTA(F27:Q27)&lt;=1,"",IF(MAXA(F27:Q27)&lt;=0.0019,"&lt; 0.002",MAX(F27:Q27)))</f>
        <v>&lt; 0.002</v>
      </c>
      <c r="T27" s="56" t="str">
        <f>IF(COUNTA(F27:Q27)&lt;=1,"",IF(MINA(F27:Q27)&lt;=0.0019,"&lt; 0.002",MIN(F27:Q27)))</f>
        <v>&lt; 0.002</v>
      </c>
      <c r="U27" s="92" t="str">
        <f>IF(COUNTA(F27:Q27)&lt;=0,"",IF(AVERAGEA(F27:Q27)&lt;=0.0019,"&lt; 0.002",AVERAGEA(F27:Q27)))</f>
        <v>&lt; 0.002</v>
      </c>
      <c r="V27" s="86">
        <f t="shared" si="0"/>
        <v>4</v>
      </c>
    </row>
    <row r="28" spans="1:22" ht="12.75" customHeight="1" x14ac:dyDescent="0.15">
      <c r="A28" s="50">
        <v>23</v>
      </c>
      <c r="B28" s="21" t="s">
        <v>78</v>
      </c>
      <c r="C28" s="10"/>
      <c r="D28" s="10"/>
      <c r="E28" s="81" t="s">
        <v>103</v>
      </c>
      <c r="F28" s="28"/>
      <c r="G28" s="28">
        <v>7.0000000000000001E-3</v>
      </c>
      <c r="H28" s="28"/>
      <c r="I28" s="28"/>
      <c r="J28" s="28">
        <v>1.7999999999999999E-2</v>
      </c>
      <c r="K28" s="28"/>
      <c r="L28" s="28"/>
      <c r="M28" s="28">
        <v>8.0000000000000002E-3</v>
      </c>
      <c r="N28" s="28"/>
      <c r="O28" s="28"/>
      <c r="P28" s="28">
        <v>2E-3</v>
      </c>
      <c r="Q28" s="29"/>
      <c r="R28" s="9"/>
      <c r="S28" s="55">
        <f>IF(COUNTA(F28:Q28)&lt;=1,"",IF(MAXA(F28:Q28)&lt;=0.0009,"&lt; 0.001",MAX(F28:Q28)))</f>
        <v>1.7999999999999999E-2</v>
      </c>
      <c r="T28" s="56">
        <f>IF(COUNTA(F28:Q28)&lt;=1,"",IF(MINA(F28:Q28)&lt;=0.0009,"&lt; 0.001",MIN(F28:Q28)))</f>
        <v>2E-3</v>
      </c>
      <c r="U28" s="92">
        <f>IF(COUNTA(F28:Q28)&lt;=0,"",IF(AVERAGEA(F28:Q28)&lt;=0.0009,"&lt; 0.001",ROUND((AVERAGEA(F28:Q28)),3)))</f>
        <v>8.9999999999999993E-3</v>
      </c>
      <c r="V28" s="86">
        <f t="shared" si="0"/>
        <v>4</v>
      </c>
    </row>
    <row r="29" spans="1:22" ht="12.75" customHeight="1" x14ac:dyDescent="0.15">
      <c r="A29" s="50">
        <v>24</v>
      </c>
      <c r="B29" s="21" t="s">
        <v>48</v>
      </c>
      <c r="C29" s="10"/>
      <c r="D29" s="10"/>
      <c r="E29" s="81" t="s">
        <v>103</v>
      </c>
      <c r="F29" s="28"/>
      <c r="G29" s="28">
        <v>6.0000000000000001E-3</v>
      </c>
      <c r="H29" s="28"/>
      <c r="I29" s="28"/>
      <c r="J29" s="28" t="s">
        <v>143</v>
      </c>
      <c r="K29" s="28"/>
      <c r="L29" s="28"/>
      <c r="M29" s="28" t="s">
        <v>143</v>
      </c>
      <c r="N29" s="28"/>
      <c r="O29" s="28"/>
      <c r="P29" s="28" t="s">
        <v>143</v>
      </c>
      <c r="Q29" s="29"/>
      <c r="R29" s="9"/>
      <c r="S29" s="55">
        <f>IF(COUNTA(F29:Q29)&lt;=1,"",IF(MAXA(F29:Q29)&lt;=0.0029,"&lt; 0.003",MAX(F29:Q29)))</f>
        <v>6.0000000000000001E-3</v>
      </c>
      <c r="T29" s="56" t="str">
        <f>IF(COUNTA(F29:Q29)&lt;=1,"",IF(MINA(F29:Q29)&lt;=0.0029,"&lt; 0.003",MIN(F29:Q29)))</f>
        <v>&lt; 0.003</v>
      </c>
      <c r="U29" s="92" t="str">
        <f>IF(COUNTA(F29:Q29)&lt;=0,"",IF(AVERAGEA(F29:Q29)&lt;=0.0029,"&lt; 0.003",AVERAGEA(F29:Q29)))</f>
        <v>&lt; 0.003</v>
      </c>
      <c r="V29" s="86">
        <f t="shared" si="0"/>
        <v>4</v>
      </c>
    </row>
    <row r="30" spans="1:22" ht="12.75" customHeight="1" x14ac:dyDescent="0.15">
      <c r="A30" s="50">
        <v>25</v>
      </c>
      <c r="B30" s="21" t="s">
        <v>49</v>
      </c>
      <c r="C30" s="10"/>
      <c r="D30" s="10"/>
      <c r="E30" s="81" t="s">
        <v>103</v>
      </c>
      <c r="F30" s="28"/>
      <c r="G30" s="28" t="s">
        <v>141</v>
      </c>
      <c r="H30" s="28"/>
      <c r="I30" s="28"/>
      <c r="J30" s="28">
        <v>1E-3</v>
      </c>
      <c r="K30" s="28"/>
      <c r="L30" s="28"/>
      <c r="M30" s="28" t="s">
        <v>141</v>
      </c>
      <c r="N30" s="28"/>
      <c r="O30" s="28"/>
      <c r="P30" s="28" t="s">
        <v>141</v>
      </c>
      <c r="Q30" s="29"/>
      <c r="R30" s="9"/>
      <c r="S30" s="55">
        <f>IF(COUNTA(F30:Q30)&lt;=1,"",IF(MAXA(F30:Q30)&lt;=0.0009,"&lt; 0.001",MAX(F30:Q30)))</f>
        <v>1E-3</v>
      </c>
      <c r="T30" s="56" t="str">
        <f>IF(COUNTA(F30:Q30)&lt;=1,"",IF(MINA(F30:Q30)&lt;=0.0009,"&lt; 0.001",MIN(F30:Q30)))</f>
        <v>&lt; 0.001</v>
      </c>
      <c r="U30" s="92" t="str">
        <f>IF(COUNTA(F30:Q30)&lt;=0,"",IF(AVERAGEA(F30:Q30)&lt;=0.0009,"&lt; 0.001",ROUND((AVERAGEA(F30:Q30)),3)))</f>
        <v>&lt; 0.001</v>
      </c>
      <c r="V30" s="86">
        <f t="shared" si="0"/>
        <v>4</v>
      </c>
    </row>
    <row r="31" spans="1:22" ht="12.75" customHeight="1" x14ac:dyDescent="0.15">
      <c r="A31" s="50">
        <v>26</v>
      </c>
      <c r="B31" s="21" t="s">
        <v>50</v>
      </c>
      <c r="C31" s="10"/>
      <c r="D31" s="10"/>
      <c r="E31" s="81" t="s">
        <v>103</v>
      </c>
      <c r="F31" s="28"/>
      <c r="G31" s="28" t="s">
        <v>141</v>
      </c>
      <c r="H31" s="28"/>
      <c r="I31" s="28"/>
      <c r="J31" s="28" t="s">
        <v>141</v>
      </c>
      <c r="K31" s="28"/>
      <c r="L31" s="28"/>
      <c r="M31" s="28" t="s">
        <v>141</v>
      </c>
      <c r="N31" s="28"/>
      <c r="O31" s="28"/>
      <c r="P31" s="28" t="s">
        <v>141</v>
      </c>
      <c r="Q31" s="29"/>
      <c r="R31" s="9"/>
      <c r="S31" s="55" t="str">
        <f>IF(COUNTA(F31:Q31)&lt;=1,"",IF(MAXA(F31:Q31)&lt;=0.0009,"&lt; 0.001",MAX(F31:Q31)))</f>
        <v>&lt; 0.001</v>
      </c>
      <c r="T31" s="56" t="str">
        <f>IF(COUNTA(F31:Q31)&lt;=1,"",IF(MINA(F31:Q31)&lt;=0.0009,"&lt; 0.001",MIN(F31:Q31)))</f>
        <v>&lt; 0.001</v>
      </c>
      <c r="U31" s="92" t="str">
        <f>IF(COUNTA(F31:Q31)&lt;=0,"",IF(AVERAGEA(F31:Q31)&lt;=0.0009,"&lt; 0.001",ROUND((AVERAGEA(F31:Q31)),3)))</f>
        <v>&lt; 0.001</v>
      </c>
      <c r="V31" s="86">
        <f t="shared" si="0"/>
        <v>4</v>
      </c>
    </row>
    <row r="32" spans="1:22" ht="12.75" customHeight="1" x14ac:dyDescent="0.15">
      <c r="A32" s="50">
        <v>27</v>
      </c>
      <c r="B32" s="21" t="s">
        <v>51</v>
      </c>
      <c r="C32" s="10"/>
      <c r="D32" s="10"/>
      <c r="E32" s="81" t="s">
        <v>103</v>
      </c>
      <c r="F32" s="28"/>
      <c r="G32" s="28">
        <v>0.01</v>
      </c>
      <c r="H32" s="28"/>
      <c r="I32" s="28"/>
      <c r="J32" s="28">
        <v>2.5000000000000001E-2</v>
      </c>
      <c r="K32" s="28"/>
      <c r="L32" s="28"/>
      <c r="M32" s="28">
        <v>1.0999999999999999E-2</v>
      </c>
      <c r="N32" s="28"/>
      <c r="O32" s="28"/>
      <c r="P32" s="28">
        <v>4.0000000000000001E-3</v>
      </c>
      <c r="Q32" s="29"/>
      <c r="R32" s="9"/>
      <c r="S32" s="55">
        <f>IF(COUNTA(F32:Q32)&lt;=1,"",IF(MAXA(F32:Q32)&lt;=0.0009,"&lt; 0.001",MAX(F32:Q32)))</f>
        <v>2.5000000000000001E-2</v>
      </c>
      <c r="T32" s="56">
        <f>IF(COUNTA(F32:Q32)&lt;=1,"",IF(MINA(F32:Q32)&lt;=0.0009,"&lt; 0.001",MIN(F32:Q32)))</f>
        <v>4.0000000000000001E-3</v>
      </c>
      <c r="U32" s="92">
        <f>IF(COUNTA(F32:Q32)&lt;=0,"",IF(AVERAGEA(F32:Q32)&lt;=0.0009,"&lt; 0.001",ROUND((AVERAGEA(F32:Q32)),3)))</f>
        <v>1.2999999999999999E-2</v>
      </c>
      <c r="V32" s="86">
        <f t="shared" si="0"/>
        <v>4</v>
      </c>
    </row>
    <row r="33" spans="1:22" ht="12.75" customHeight="1" x14ac:dyDescent="0.15">
      <c r="A33" s="50">
        <v>28</v>
      </c>
      <c r="B33" s="21" t="s">
        <v>52</v>
      </c>
      <c r="C33" s="10"/>
      <c r="D33" s="10"/>
      <c r="E33" s="81" t="s">
        <v>103</v>
      </c>
      <c r="F33" s="28"/>
      <c r="G33" s="28">
        <v>7.0000000000000001E-3</v>
      </c>
      <c r="H33" s="28"/>
      <c r="I33" s="28"/>
      <c r="J33" s="28">
        <v>1.2E-2</v>
      </c>
      <c r="K33" s="28"/>
      <c r="L33" s="28"/>
      <c r="M33" s="28">
        <v>6.0000000000000001E-3</v>
      </c>
      <c r="N33" s="28"/>
      <c r="O33" s="28"/>
      <c r="P33" s="28" t="s">
        <v>143</v>
      </c>
      <c r="Q33" s="29"/>
      <c r="R33" s="9"/>
      <c r="S33" s="55">
        <f>IF(COUNTA(F33:Q33)&lt;=1,"",IF(MAXA(F33:Q33)&lt;=0.0029,"&lt; 0.003",MAX(F33:Q33)))</f>
        <v>1.2E-2</v>
      </c>
      <c r="T33" s="56" t="str">
        <f>IF(COUNTA(F33:Q33)&lt;=1,"",IF(MINA(F33:Q33)&lt;=0.0029,"&lt; 0.003",MIN(F33:Q33)))</f>
        <v>&lt; 0.003</v>
      </c>
      <c r="U33" s="92">
        <f>IF(COUNTA(F33:Q33)&lt;=0,"",IF(AVERAGEA(F33:Q33)&lt;=0.0029,"&lt; 0.003",AVERAGEA(F33:Q33)))</f>
        <v>6.2500000000000003E-3</v>
      </c>
      <c r="V33" s="86">
        <f t="shared" si="0"/>
        <v>4</v>
      </c>
    </row>
    <row r="34" spans="1:22" ht="12.75" customHeight="1" x14ac:dyDescent="0.15">
      <c r="A34" s="50">
        <v>29</v>
      </c>
      <c r="B34" s="21" t="s">
        <v>53</v>
      </c>
      <c r="C34" s="10"/>
      <c r="D34" s="10"/>
      <c r="E34" s="81" t="s">
        <v>103</v>
      </c>
      <c r="F34" s="28"/>
      <c r="G34" s="28">
        <v>3.0000000000000001E-3</v>
      </c>
      <c r="H34" s="28"/>
      <c r="I34" s="28"/>
      <c r="J34" s="28">
        <v>6.0000000000000001E-3</v>
      </c>
      <c r="K34" s="28"/>
      <c r="L34" s="28"/>
      <c r="M34" s="28">
        <v>3.0000000000000001E-3</v>
      </c>
      <c r="N34" s="28"/>
      <c r="O34" s="28"/>
      <c r="P34" s="28">
        <v>2E-3</v>
      </c>
      <c r="Q34" s="29"/>
      <c r="R34" s="9"/>
      <c r="S34" s="55">
        <f>IF(COUNTA(F34:Q34)&lt;=1,"",IF(MAXA(F34:Q34)&lt;=0.0009,"&lt; 0.001",MAX(F34:Q34)))</f>
        <v>6.0000000000000001E-3</v>
      </c>
      <c r="T34" s="56">
        <f>IF(COUNTA(F34:Q34)&lt;=1,"",IF(MINA(F34:Q34)&lt;=0.0009,"&lt; 0.001",MIN(F34:Q34)))</f>
        <v>2E-3</v>
      </c>
      <c r="U34" s="92">
        <f>IF(COUNTA(F34:Q34)&lt;=0,"",IF(AVERAGEA(F34:Q34)&lt;=0.0009,"&lt; 0.001",ROUND((AVERAGEA(F34:Q34)),3)))</f>
        <v>4.0000000000000001E-3</v>
      </c>
      <c r="V34" s="86">
        <f t="shared" si="0"/>
        <v>4</v>
      </c>
    </row>
    <row r="35" spans="1:22" ht="12.75" customHeight="1" x14ac:dyDescent="0.15">
      <c r="A35" s="50">
        <v>30</v>
      </c>
      <c r="B35" s="21" t="s">
        <v>54</v>
      </c>
      <c r="C35" s="10"/>
      <c r="D35" s="10"/>
      <c r="E35" s="81" t="s">
        <v>103</v>
      </c>
      <c r="F35" s="28"/>
      <c r="G35" s="28" t="s">
        <v>141</v>
      </c>
      <c r="H35" s="28"/>
      <c r="I35" s="28"/>
      <c r="J35" s="28" t="s">
        <v>141</v>
      </c>
      <c r="K35" s="28"/>
      <c r="L35" s="28"/>
      <c r="M35" s="28" t="s">
        <v>141</v>
      </c>
      <c r="N35" s="28"/>
      <c r="O35" s="28"/>
      <c r="P35" s="28" t="s">
        <v>141</v>
      </c>
      <c r="Q35" s="29"/>
      <c r="R35" s="9"/>
      <c r="S35" s="55" t="str">
        <f>IF(COUNTA(F35:Q35)&lt;=1,"",IF(MAXA(F35:Q35)&lt;=0.0009,"&lt; 0.001",MAX(F35:Q35)))</f>
        <v>&lt; 0.001</v>
      </c>
      <c r="T35" s="56" t="str">
        <f>IF(COUNTA(F35:Q35)&lt;=1,"",IF(MINA(F35:Q35)&lt;=0.0009,"&lt; 0.001",MIN(F35:Q35)))</f>
        <v>&lt; 0.001</v>
      </c>
      <c r="U35" s="92" t="str">
        <f>IF(COUNTA(F35:Q35)&lt;=0,"",IF(AVERAGEA(F35:Q35)&lt;=0.0009,"&lt; 0.001",ROUND((AVERAGEA(F35:Q35)),3)))</f>
        <v>&lt; 0.001</v>
      </c>
      <c r="V35" s="86">
        <f t="shared" si="0"/>
        <v>4</v>
      </c>
    </row>
    <row r="36" spans="1:22" ht="12.75" customHeight="1" x14ac:dyDescent="0.15">
      <c r="A36" s="50">
        <v>31</v>
      </c>
      <c r="B36" s="21" t="s">
        <v>55</v>
      </c>
      <c r="C36" s="10"/>
      <c r="D36" s="10"/>
      <c r="E36" s="81" t="s">
        <v>103</v>
      </c>
      <c r="F36" s="28"/>
      <c r="G36" s="28" t="s">
        <v>144</v>
      </c>
      <c r="H36" s="28"/>
      <c r="I36" s="28"/>
      <c r="J36" s="28" t="s">
        <v>144</v>
      </c>
      <c r="K36" s="28"/>
      <c r="L36" s="28"/>
      <c r="M36" s="28" t="s">
        <v>144</v>
      </c>
      <c r="N36" s="28"/>
      <c r="O36" s="28"/>
      <c r="P36" s="28" t="s">
        <v>144</v>
      </c>
      <c r="Q36" s="29"/>
      <c r="R36" s="9"/>
      <c r="S36" s="55" t="str">
        <f>IF(COUNTA(F36:Q36)&lt;=1,"",IF(MAXA(F36:Q36)&lt;=0.0079,"&lt; 0.008",MAX(F36:Q36)))</f>
        <v>&lt; 0.008</v>
      </c>
      <c r="T36" s="56" t="str">
        <f>IF(COUNTA(F36:Q36)&lt;=1,"",IF(MINA(F36:Q36)&lt;=0.0079,"&lt; 0.008",MIN(F36:Q36)))</f>
        <v>&lt; 0.008</v>
      </c>
      <c r="U36" s="92" t="str">
        <f>IF(COUNTA(F36:Q36)&lt;=0,"",IF(AVERAGEA(F36:Q36)&lt;=0.0079,"&lt; 0.008",ROUND((AVERAGEA(F36:Q36)),3)))</f>
        <v>&lt; 0.008</v>
      </c>
      <c r="V36" s="86">
        <f t="shared" si="0"/>
        <v>4</v>
      </c>
    </row>
    <row r="37" spans="1:22" ht="12.75" customHeight="1" x14ac:dyDescent="0.15">
      <c r="A37" s="50">
        <v>32</v>
      </c>
      <c r="B37" s="21" t="s">
        <v>56</v>
      </c>
      <c r="C37" s="10"/>
      <c r="D37" s="10"/>
      <c r="E37" s="81" t="s">
        <v>103</v>
      </c>
      <c r="F37" s="32"/>
      <c r="G37" s="32"/>
      <c r="H37" s="32"/>
      <c r="I37" s="32"/>
      <c r="J37" s="32" t="s">
        <v>127</v>
      </c>
      <c r="K37" s="32"/>
      <c r="L37" s="32"/>
      <c r="M37" s="32"/>
      <c r="N37" s="32"/>
      <c r="O37" s="32"/>
      <c r="P37" s="32"/>
      <c r="Q37" s="33"/>
      <c r="R37" s="9"/>
      <c r="S37" s="59" t="str">
        <f>IF(COUNTA(F37:Q37)&lt;=1,"",IF(MAXA(F37:Q37)&lt;=0.009,"&lt; 0.01",MAX(F37:Q37)))</f>
        <v/>
      </c>
      <c r="T37" s="60" t="str">
        <f>IF(COUNTA(F37:Q37)&lt;=1,"",IF(MINA(F37:Q37)&lt;=0.009,"&lt; 0.01",MIN(F37:Q37)))</f>
        <v/>
      </c>
      <c r="U37" s="94" t="str">
        <f>IF(COUNTA(F37:Q37)&lt;=0,"",IF(AVERAGEA(F37:Q37)&lt;=0.009,"&lt; 0.01",AVERAGEA(F37:Q37)))</f>
        <v>&lt; 0.01</v>
      </c>
      <c r="V37" s="86">
        <f t="shared" si="0"/>
        <v>1</v>
      </c>
    </row>
    <row r="38" spans="1:22" ht="12.75" customHeight="1" x14ac:dyDescent="0.15">
      <c r="A38" s="50">
        <v>33</v>
      </c>
      <c r="B38" s="21" t="s">
        <v>57</v>
      </c>
      <c r="C38" s="10"/>
      <c r="D38" s="10"/>
      <c r="E38" s="81" t="s">
        <v>103</v>
      </c>
      <c r="F38" s="32"/>
      <c r="G38" s="32" t="s">
        <v>145</v>
      </c>
      <c r="H38" s="32"/>
      <c r="I38" s="32"/>
      <c r="J38" s="32" t="s">
        <v>145</v>
      </c>
      <c r="K38" s="32"/>
      <c r="L38" s="32"/>
      <c r="M38" s="32" t="s">
        <v>145</v>
      </c>
      <c r="N38" s="32"/>
      <c r="O38" s="32"/>
      <c r="P38" s="32" t="s">
        <v>145</v>
      </c>
      <c r="Q38" s="33"/>
      <c r="R38" s="9"/>
      <c r="S38" s="59" t="str">
        <f>IF(COUNTA(F38:Q38)&lt;=1,"",IF(MAXA(F38:Q38)&lt;=0.019,"&lt; 0.02",MAX(F38:Q38)))</f>
        <v>&lt; 0.02</v>
      </c>
      <c r="T38" s="60" t="str">
        <f>IF(COUNTA(F38:Q38)&lt;=1,"",IF(MINA(F38:Q38)&lt;=0.019,"&lt; 0.02",MIN(F38:Q38)))</f>
        <v>&lt; 0.02</v>
      </c>
      <c r="U38" s="94" t="str">
        <f>IF(COUNTA(F38:Q38)&lt;=0,"",IF(AVERAGEA(F38:Q38)&lt;=0.019,"&lt; 0.02",AVERAGEA(F38:Q38)))</f>
        <v>&lt; 0.02</v>
      </c>
      <c r="V38" s="86">
        <f t="shared" si="0"/>
        <v>4</v>
      </c>
    </row>
    <row r="39" spans="1:22" ht="12.75" customHeight="1" x14ac:dyDescent="0.15">
      <c r="A39" s="50">
        <v>34</v>
      </c>
      <c r="B39" s="21" t="s">
        <v>58</v>
      </c>
      <c r="C39" s="10"/>
      <c r="D39" s="10"/>
      <c r="E39" s="81" t="s">
        <v>103</v>
      </c>
      <c r="F39" s="32" t="s">
        <v>127</v>
      </c>
      <c r="G39" s="32">
        <v>0.04</v>
      </c>
      <c r="H39" s="32">
        <v>0.02</v>
      </c>
      <c r="I39" s="32" t="s">
        <v>127</v>
      </c>
      <c r="J39" s="32" t="s">
        <v>127</v>
      </c>
      <c r="K39" s="32" t="s">
        <v>127</v>
      </c>
      <c r="L39" s="32">
        <v>0.01</v>
      </c>
      <c r="M39" s="32" t="s">
        <v>127</v>
      </c>
      <c r="N39" s="32">
        <v>0.01</v>
      </c>
      <c r="O39" s="32" t="s">
        <v>127</v>
      </c>
      <c r="P39" s="32">
        <v>0.01</v>
      </c>
      <c r="Q39" s="33" t="s">
        <v>127</v>
      </c>
      <c r="R39" s="9"/>
      <c r="S39" s="59">
        <f>IF(COUNTA(F39:Q39)&lt;=1,"",IF(MAXA(F39:Q39)&lt;=0.009,"&lt; 0.01",MAX(F39:Q39)))</f>
        <v>0.04</v>
      </c>
      <c r="T39" s="60" t="str">
        <f>IF(COUNTA(F39:Q39)&lt;=1,"",IF(MINA(F39:Q39)&lt;=0.009,"&lt; 0.01",MIN(F39:Q39)))</f>
        <v>&lt; 0.01</v>
      </c>
      <c r="U39" s="94" t="str">
        <f>IF(COUNTA(F39:Q39)&lt;=0,"",IF(AVERAGEA(F39:Q39)&lt;=0.009,"&lt; 0.01",AVERAGEA(F39:Q39)))</f>
        <v>&lt; 0.01</v>
      </c>
      <c r="V39" s="86">
        <f t="shared" si="0"/>
        <v>12</v>
      </c>
    </row>
    <row r="40" spans="1:22" ht="12.75" customHeight="1" x14ac:dyDescent="0.15">
      <c r="A40" s="50">
        <v>35</v>
      </c>
      <c r="B40" s="21" t="s">
        <v>59</v>
      </c>
      <c r="C40" s="10"/>
      <c r="D40" s="10"/>
      <c r="E40" s="81" t="s">
        <v>103</v>
      </c>
      <c r="F40" s="32"/>
      <c r="G40" s="32"/>
      <c r="H40" s="32"/>
      <c r="I40" s="32"/>
      <c r="J40" s="32" t="s">
        <v>127</v>
      </c>
      <c r="K40" s="32"/>
      <c r="L40" s="32"/>
      <c r="M40" s="32"/>
      <c r="N40" s="32"/>
      <c r="O40" s="32"/>
      <c r="P40" s="32"/>
      <c r="Q40" s="33"/>
      <c r="R40" s="9"/>
      <c r="S40" s="59" t="str">
        <f>IF(COUNTA(F40:Q40)&lt;=1,"",IF(MAXA(F40:Q40)&lt;=0.009,"&lt; 0.01",MAX(F40:Q40)))</f>
        <v/>
      </c>
      <c r="T40" s="60" t="str">
        <f>IF(COUNTA(F40:Q40)&lt;=1,"",IF(MINA(F40:Q40)&lt;=0.009,"&lt; 0.01",MIN(F40:Q40)))</f>
        <v/>
      </c>
      <c r="U40" s="94" t="str">
        <f>IF(COUNTA(F40:Q40)&lt;=0,"",IF(AVERAGEA(F40:Q40)&lt;=0.009,"&lt; 0.01",AVERAGEA(F40:Q40)))</f>
        <v>&lt; 0.01</v>
      </c>
      <c r="V40" s="86">
        <f t="shared" si="0"/>
        <v>1</v>
      </c>
    </row>
    <row r="41" spans="1:22" ht="12.75" customHeight="1" x14ac:dyDescent="0.15">
      <c r="A41" s="50">
        <v>36</v>
      </c>
      <c r="B41" s="21" t="s">
        <v>60</v>
      </c>
      <c r="C41" s="10"/>
      <c r="D41" s="10"/>
      <c r="E41" s="81" t="s">
        <v>103</v>
      </c>
      <c r="F41" s="38"/>
      <c r="G41" s="38"/>
      <c r="H41" s="38"/>
      <c r="I41" s="38"/>
      <c r="J41" s="38">
        <v>6.1</v>
      </c>
      <c r="K41" s="38"/>
      <c r="L41" s="38"/>
      <c r="M41" s="38"/>
      <c r="N41" s="38"/>
      <c r="O41" s="38"/>
      <c r="P41" s="38"/>
      <c r="Q41" s="39"/>
      <c r="R41" s="9"/>
      <c r="S41" s="65" t="str">
        <f>IF(COUNTA(F41:Q41)&lt;=1,"",IF(MAXA(F41:Q41)&lt;=0.019,"&lt; 0.02",MAX(F41:Q41)))</f>
        <v/>
      </c>
      <c r="T41" s="66" t="str">
        <f>IF(COUNTA(F41:Q41)&lt;=1,"",IF(MINA(F41:Q41)&lt;=0.019,"&lt; 0.02",MIN(F41:Q41)))</f>
        <v/>
      </c>
      <c r="U41" s="97">
        <f>IF(COUNTA(F41:Q41)&lt;=0,"",IF(AVERAGEA(F41:Q41)&lt;=0.019,"&lt; 0.02",AVERAGEA(F41:Q41)))</f>
        <v>6.1</v>
      </c>
      <c r="V41" s="86">
        <f t="shared" si="0"/>
        <v>1</v>
      </c>
    </row>
    <row r="42" spans="1:22" ht="12.75" customHeight="1" x14ac:dyDescent="0.15">
      <c r="A42" s="50">
        <v>37</v>
      </c>
      <c r="B42" s="21" t="s">
        <v>79</v>
      </c>
      <c r="C42" s="10"/>
      <c r="D42" s="10"/>
      <c r="E42" s="81" t="s">
        <v>103</v>
      </c>
      <c r="F42" s="28" t="s">
        <v>125</v>
      </c>
      <c r="G42" s="28" t="s">
        <v>125</v>
      </c>
      <c r="H42" s="28" t="s">
        <v>125</v>
      </c>
      <c r="I42" s="28" t="s">
        <v>125</v>
      </c>
      <c r="J42" s="28" t="s">
        <v>125</v>
      </c>
      <c r="K42" s="28" t="s">
        <v>125</v>
      </c>
      <c r="L42" s="28" t="s">
        <v>125</v>
      </c>
      <c r="M42" s="28" t="s">
        <v>125</v>
      </c>
      <c r="N42" s="28" t="s">
        <v>125</v>
      </c>
      <c r="O42" s="28" t="s">
        <v>125</v>
      </c>
      <c r="P42" s="28" t="s">
        <v>125</v>
      </c>
      <c r="Q42" s="29" t="s">
        <v>125</v>
      </c>
      <c r="R42" s="9"/>
      <c r="S42" s="55" t="str">
        <f>IF(COUNTA(F42:Q42)&lt;=1,"",IF(MAXA(F42:Q42)&lt;=0.0049,"&lt; 0.005",MAX(F42:Q42)))</f>
        <v>&lt; 0.005</v>
      </c>
      <c r="T42" s="56" t="str">
        <f>IF(COUNTA(F42:Q42)&lt;=1,"",IF(MINA(F42:Q42)&lt;=0.0049,"&lt; 0.005",MIN(F42:Q42)))</f>
        <v>&lt; 0.005</v>
      </c>
      <c r="U42" s="92" t="str">
        <f>IF(COUNTA(F42:Q42)&lt;=0,"",IF(AVERAGEA(F42:Q42)&lt;=0.0049,"&lt; 0.005",AVERAGEA(F42:Q42)))</f>
        <v>&lt; 0.005</v>
      </c>
      <c r="V42" s="86">
        <f t="shared" si="0"/>
        <v>12</v>
      </c>
    </row>
    <row r="43" spans="1:22" ht="12.75" customHeight="1" x14ac:dyDescent="0.15">
      <c r="A43" s="50">
        <v>38</v>
      </c>
      <c r="B43" s="21" t="s">
        <v>61</v>
      </c>
      <c r="C43" s="10"/>
      <c r="D43" s="10"/>
      <c r="E43" s="81" t="s">
        <v>103</v>
      </c>
      <c r="F43" s="38">
        <v>6</v>
      </c>
      <c r="G43" s="38">
        <v>6.1</v>
      </c>
      <c r="H43" s="38">
        <v>6.2</v>
      </c>
      <c r="I43" s="38">
        <v>6.7</v>
      </c>
      <c r="J43" s="38">
        <v>7</v>
      </c>
      <c r="K43" s="38">
        <v>6.9</v>
      </c>
      <c r="L43" s="38">
        <v>7.1</v>
      </c>
      <c r="M43" s="38">
        <v>7</v>
      </c>
      <c r="N43" s="38">
        <v>6.4</v>
      </c>
      <c r="O43" s="38">
        <v>5.8</v>
      </c>
      <c r="P43" s="38">
        <v>6.8</v>
      </c>
      <c r="Q43" s="39">
        <v>6.8</v>
      </c>
      <c r="R43" s="9"/>
      <c r="S43" s="65">
        <f>IF(COUNTA(F43:Q43)&lt;=1,"",IF(MAXA(F43:Q43)&lt;=0.009,"&lt; 0.01",MAX(F43:Q43)))</f>
        <v>7.1</v>
      </c>
      <c r="T43" s="66">
        <f>IF(COUNTA(F43:Q43)&lt;=1,"",IF(MINA(F43:Q43)&lt;=0.009,"&lt; 0.01",MIN(F43:Q43)))</f>
        <v>5.8</v>
      </c>
      <c r="U43" s="97">
        <f>IF(COUNTA(F43:Q43)&lt;=0,"",IF(AVERAGEA(F43:Q43)&lt;=0.009,"&lt; 0.01",AVERAGEA(F43:Q43)))</f>
        <v>6.5666666666666664</v>
      </c>
      <c r="V43" s="86">
        <f t="shared" si="0"/>
        <v>12</v>
      </c>
    </row>
    <row r="44" spans="1:22" ht="12.75" customHeight="1" x14ac:dyDescent="0.15">
      <c r="A44" s="50">
        <v>39</v>
      </c>
      <c r="B44" s="21" t="s">
        <v>117</v>
      </c>
      <c r="C44" s="10"/>
      <c r="D44" s="10"/>
      <c r="E44" s="81" t="s">
        <v>103</v>
      </c>
      <c r="F44" s="11"/>
      <c r="G44" s="11"/>
      <c r="H44" s="11"/>
      <c r="I44" s="11"/>
      <c r="J44" s="11">
        <v>19</v>
      </c>
      <c r="K44" s="11"/>
      <c r="L44" s="11"/>
      <c r="M44" s="11"/>
      <c r="N44" s="11"/>
      <c r="O44" s="11"/>
      <c r="P44" s="11"/>
      <c r="Q44" s="12"/>
      <c r="R44" s="9"/>
      <c r="S44" s="54" t="str">
        <f>IF(COUNTA(F44:Q44)&lt;=1,"",MAX(F44:Q44))</f>
        <v/>
      </c>
      <c r="T44" s="11" t="str">
        <f>IF(COUNTA(F44:Q44)&lt;=1,"",MIN(F44:Q44))</f>
        <v/>
      </c>
      <c r="U44" s="98">
        <f>IF(COUNTA(F44:Q44)&lt;=0,"",ROUND(AVERAGEA(F44:Q44),0))</f>
        <v>19</v>
      </c>
      <c r="V44" s="86">
        <f t="shared" si="0"/>
        <v>1</v>
      </c>
    </row>
    <row r="45" spans="1:22" ht="12.75" customHeight="1" x14ac:dyDescent="0.15">
      <c r="A45" s="50">
        <v>40</v>
      </c>
      <c r="B45" s="21" t="s">
        <v>62</v>
      </c>
      <c r="C45" s="10"/>
      <c r="D45" s="10"/>
      <c r="E45" s="81" t="s">
        <v>103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9"/>
      <c r="S45" s="54" t="str">
        <f>IF(COUNTA(F45:Q45)&lt;=1,"",MAX(F45:Q45))</f>
        <v/>
      </c>
      <c r="T45" s="11" t="str">
        <f>IF(COUNTA(F45:Q45)&lt;=1,"",MIN(F45:Q45))</f>
        <v/>
      </c>
      <c r="U45" s="98" t="str">
        <f>IF(COUNTA(F45:Q45)&lt;=0,"",ROUND(AVERAGEA(F45:Q45),0))</f>
        <v/>
      </c>
      <c r="V45" s="86" t="str">
        <f t="shared" si="0"/>
        <v/>
      </c>
    </row>
    <row r="46" spans="1:22" ht="12.75" customHeight="1" x14ac:dyDescent="0.15">
      <c r="A46" s="50">
        <v>41</v>
      </c>
      <c r="B46" s="21" t="s">
        <v>63</v>
      </c>
      <c r="C46" s="10"/>
      <c r="D46" s="10"/>
      <c r="E46" s="81" t="s">
        <v>103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9"/>
      <c r="S46" s="59" t="str">
        <f>IF(COUNTA(F46:Q46)&lt;=1,"",IF(MAXA(F46:Q46)&lt;=0.019,"&lt; 0.02",MAX(F46:Q46)))</f>
        <v/>
      </c>
      <c r="T46" s="60" t="str">
        <f>IF(COUNTA(F46:Q46)&lt;=1,"",IF(MINA(F46:Q46)&lt;=0.019,"&lt; 0.02",MIN(F46:Q46)))</f>
        <v/>
      </c>
      <c r="U46" s="94" t="str">
        <f>IF(COUNTA(F46:Q46)&lt;=0,"",IF(AVERAGEA(F46:Q46)&lt;=0.019,"&lt; 0.02",AVERAGEA(F46:Q46)))</f>
        <v/>
      </c>
      <c r="V46" s="86" t="str">
        <f t="shared" si="0"/>
        <v/>
      </c>
    </row>
    <row r="47" spans="1:22" ht="12.75" customHeight="1" x14ac:dyDescent="0.15">
      <c r="A47" s="50">
        <v>42</v>
      </c>
      <c r="B47" s="21" t="s">
        <v>64</v>
      </c>
      <c r="C47" s="10"/>
      <c r="D47" s="10"/>
      <c r="E47" s="81" t="s">
        <v>103</v>
      </c>
      <c r="F47" s="40"/>
      <c r="G47" s="40"/>
      <c r="H47" s="40"/>
      <c r="I47" s="40"/>
      <c r="J47" s="40" t="s">
        <v>150</v>
      </c>
      <c r="K47" s="40" t="s">
        <v>150</v>
      </c>
      <c r="L47" s="40"/>
      <c r="M47" s="40"/>
      <c r="N47" s="40"/>
      <c r="O47" s="40"/>
      <c r="P47" s="40"/>
      <c r="Q47" s="41"/>
      <c r="R47" s="9"/>
      <c r="S47" s="67" t="str">
        <f>IF(COUNTA(F47:Q47)&lt;=1,"",IF(MAXA(F47:Q47)&lt;=0.0000009,"&lt; 0.000001",MAX(F47:Q47)))</f>
        <v>&lt; 0.000001</v>
      </c>
      <c r="T47" s="68" t="str">
        <f>IF(COUNTA(F47:Q47)&lt;=1,"",IF(MINA(F47:Q47)&lt;=0.0000009,"&lt; 0.000001",MIN(F47:Q47)))</f>
        <v>&lt; 0.000001</v>
      </c>
      <c r="U47" s="99" t="str">
        <f>IF(COUNTA(F47:Q47)&lt;=0,"",IF(AVERAGEA(F47:Q47)&lt;=0.0000009,"&lt; 0.000001",ROUND((AVERAGEA(F47:Q47)),6)))</f>
        <v>&lt; 0.000001</v>
      </c>
      <c r="V47" s="86">
        <f t="shared" si="0"/>
        <v>2</v>
      </c>
    </row>
    <row r="48" spans="1:22" ht="12.75" customHeight="1" x14ac:dyDescent="0.15">
      <c r="A48" s="50">
        <v>43</v>
      </c>
      <c r="B48" s="21" t="s">
        <v>65</v>
      </c>
      <c r="C48" s="10"/>
      <c r="D48" s="10"/>
      <c r="E48" s="81" t="s">
        <v>103</v>
      </c>
      <c r="F48" s="40"/>
      <c r="G48" s="40"/>
      <c r="H48" s="40"/>
      <c r="I48" s="40"/>
      <c r="J48" s="40" t="s">
        <v>150</v>
      </c>
      <c r="K48" s="40" t="s">
        <v>150</v>
      </c>
      <c r="L48" s="40"/>
      <c r="M48" s="40"/>
      <c r="N48" s="40"/>
      <c r="O48" s="40"/>
      <c r="P48" s="40"/>
      <c r="Q48" s="41"/>
      <c r="R48" s="9"/>
      <c r="S48" s="67" t="str">
        <f>IF(COUNTA(F48:Q48)&lt;=1,"",IF(MAXA(F48:Q48)&lt;=0.0000009,"&lt; 0.000001",MAX(F48:Q48)))</f>
        <v>&lt; 0.000001</v>
      </c>
      <c r="T48" s="68" t="str">
        <f>IF(COUNTA(F48:Q48)&lt;=1,"",IF(MINA(F48:Q48)&lt;=0.0000009,"&lt; 0.000001",MIN(F48:Q48)))</f>
        <v>&lt; 0.000001</v>
      </c>
      <c r="U48" s="99" t="str">
        <f>IF(COUNTA(F48:Q48)&lt;=0,"",IF(AVERAGEA(F48:Q48)&lt;=0.0000009,"&lt; 0.000001",ROUND((AVERAGEA(F48:Q48)),6)))</f>
        <v>&lt; 0.000001</v>
      </c>
      <c r="V48" s="86">
        <f t="shared" si="0"/>
        <v>2</v>
      </c>
    </row>
    <row r="49" spans="1:22" ht="12.75" customHeight="1" x14ac:dyDescent="0.15">
      <c r="A49" s="50">
        <v>44</v>
      </c>
      <c r="B49" s="21" t="s">
        <v>66</v>
      </c>
      <c r="C49" s="10"/>
      <c r="D49" s="10"/>
      <c r="E49" s="81" t="s">
        <v>103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9"/>
      <c r="S49" s="55" t="str">
        <f>IF(COUNTA(F49:Q49)&lt;=1,"",IF(MAXA(F49:Q49)&lt;=0.0049,"&lt; 0.005",MAX(F49:Q49)))</f>
        <v/>
      </c>
      <c r="T49" s="56" t="str">
        <f>IF(COUNTA(F49:Q49)&lt;=1,"",IF(MINA(F49:Q49)&lt;=0.0049,"&lt; 0.005",MIN(F49:Q49)))</f>
        <v/>
      </c>
      <c r="U49" s="92" t="str">
        <f>IF(COUNTA(F49:Q49)&lt;=0,"",IF(AVERAGEA(F49:Q49)&lt;=0.0049,"&lt; 0.005",AVERAGEA(F49:Q49)))</f>
        <v/>
      </c>
      <c r="V49" s="86" t="str">
        <f t="shared" si="0"/>
        <v/>
      </c>
    </row>
    <row r="50" spans="1:22" ht="12.75" customHeight="1" x14ac:dyDescent="0.15">
      <c r="A50" s="50">
        <v>45</v>
      </c>
      <c r="B50" s="21" t="s">
        <v>67</v>
      </c>
      <c r="C50" s="10"/>
      <c r="D50" s="10"/>
      <c r="E50" s="81" t="s">
        <v>103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9"/>
      <c r="S50" s="63" t="str">
        <f>IF(COUNTA(F50:Q50)&lt;=1,"",IF(MAXA(F50:Q50)&lt;=0.00049,"&lt; 0.0005",MAX(F50:Q50)))</f>
        <v/>
      </c>
      <c r="T50" s="64" t="str">
        <f>IF(COUNTA(F50:Q50)&lt;=1,"",IF(MINA(F50:Q50)&lt;=0.00049,"&lt; 0.0005",MIN(F50:Q50)))</f>
        <v/>
      </c>
      <c r="U50" s="96" t="str">
        <f>IF(COUNTA(F50:Q50)&lt;=0,"",IF(AVERAGEA(F50:Q50)&lt;=0.00049,"&lt; 0.0005",AVERAGEA(F50:Q50)))</f>
        <v/>
      </c>
      <c r="V50" s="86" t="str">
        <f t="shared" si="0"/>
        <v/>
      </c>
    </row>
    <row r="51" spans="1:22" ht="12.75" customHeight="1" x14ac:dyDescent="0.15">
      <c r="A51" s="50">
        <v>46</v>
      </c>
      <c r="B51" s="21" t="s">
        <v>120</v>
      </c>
      <c r="C51" s="10"/>
      <c r="D51" s="10"/>
      <c r="E51" s="81" t="s">
        <v>103</v>
      </c>
      <c r="F51" s="38">
        <v>0.3</v>
      </c>
      <c r="G51" s="38">
        <v>0.4</v>
      </c>
      <c r="H51" s="38">
        <v>0.4</v>
      </c>
      <c r="I51" s="38">
        <v>0.6</v>
      </c>
      <c r="J51" s="38">
        <v>0.6</v>
      </c>
      <c r="K51" s="38">
        <v>0.4</v>
      </c>
      <c r="L51" s="38">
        <v>0.5</v>
      </c>
      <c r="M51" s="38">
        <v>0.4</v>
      </c>
      <c r="N51" s="38">
        <v>0.3</v>
      </c>
      <c r="O51" s="38" t="s">
        <v>130</v>
      </c>
      <c r="P51" s="38" t="s">
        <v>130</v>
      </c>
      <c r="Q51" s="39" t="s">
        <v>130</v>
      </c>
      <c r="R51" s="9"/>
      <c r="S51" s="65">
        <f>IF(COUNTA(F51:Q51)&lt;=1,"",IF(MAXA(F51:Q51)&lt;=0.29,"&lt; 0.3",MAX(F51:Q51)))</f>
        <v>0.6</v>
      </c>
      <c r="T51" s="66" t="str">
        <f>IF(COUNTA(F51:Q51)&lt;=1,"",IF(MINA(F51:Q51)&lt;=0.29,"&lt; 0.3",MIN(F51:Q51)))</f>
        <v>&lt; 0.3</v>
      </c>
      <c r="U51" s="97">
        <f>IF(COUNTA(F51:Q51)&lt;=0,"",IF(AVERAGEA(F51:Q51)&lt;=0.29,"&lt; 0.3",AVERAGEA(F51:Q51)))</f>
        <v>0.32500000000000001</v>
      </c>
      <c r="V51" s="86">
        <f t="shared" si="0"/>
        <v>12</v>
      </c>
    </row>
    <row r="52" spans="1:22" ht="12.75" customHeight="1" x14ac:dyDescent="0.15">
      <c r="A52" s="50">
        <v>47</v>
      </c>
      <c r="B52" s="21" t="s">
        <v>68</v>
      </c>
      <c r="C52" s="10"/>
      <c r="D52" s="10"/>
      <c r="E52" s="81"/>
      <c r="F52" s="32">
        <v>7.1</v>
      </c>
      <c r="G52" s="32">
        <v>7.12</v>
      </c>
      <c r="H52" s="32">
        <v>7.28</v>
      </c>
      <c r="I52" s="32">
        <v>7.03</v>
      </c>
      <c r="J52" s="32">
        <v>7.28</v>
      </c>
      <c r="K52" s="32">
        <v>7.28</v>
      </c>
      <c r="L52" s="32">
        <v>7.18</v>
      </c>
      <c r="M52" s="32">
        <v>7.05</v>
      </c>
      <c r="N52" s="32">
        <v>6.89</v>
      </c>
      <c r="O52" s="32">
        <v>6.82</v>
      </c>
      <c r="P52" s="32">
        <v>6.9</v>
      </c>
      <c r="Q52" s="33">
        <v>7.04</v>
      </c>
      <c r="R52" s="9"/>
      <c r="S52" s="59">
        <f>IF(COUNTA(F52:Q52)&lt;=1,"",MAX(F52:Q52))</f>
        <v>7.28</v>
      </c>
      <c r="T52" s="60">
        <f>IF(COUNTA(F52:Q52)&lt;=1,"",MIN(F52:Q52))</f>
        <v>6.82</v>
      </c>
      <c r="U52" s="94">
        <f>IF(COUNTA(F52:Q52)&lt;=0,"",ROUND(AVERAGEA(F52:Q52),2))</f>
        <v>7.08</v>
      </c>
      <c r="V52" s="86">
        <f t="shared" si="0"/>
        <v>12</v>
      </c>
    </row>
    <row r="53" spans="1:22" ht="12.75" customHeight="1" x14ac:dyDescent="0.15">
      <c r="A53" s="50">
        <v>48</v>
      </c>
      <c r="B53" s="21" t="s">
        <v>69</v>
      </c>
      <c r="C53" s="10"/>
      <c r="D53" s="10"/>
      <c r="E53" s="81"/>
      <c r="F53" s="42" t="s">
        <v>84</v>
      </c>
      <c r="G53" s="42" t="s">
        <v>84</v>
      </c>
      <c r="H53" s="42" t="s">
        <v>84</v>
      </c>
      <c r="I53" s="42" t="s">
        <v>84</v>
      </c>
      <c r="J53" s="42" t="s">
        <v>84</v>
      </c>
      <c r="K53" s="42" t="s">
        <v>84</v>
      </c>
      <c r="L53" s="42" t="s">
        <v>84</v>
      </c>
      <c r="M53" s="42" t="s">
        <v>84</v>
      </c>
      <c r="N53" s="43" t="s">
        <v>84</v>
      </c>
      <c r="O53" s="44" t="s">
        <v>84</v>
      </c>
      <c r="P53" s="44" t="s">
        <v>84</v>
      </c>
      <c r="Q53" s="45" t="s">
        <v>84</v>
      </c>
      <c r="R53" s="9"/>
      <c r="S53" s="73" t="s">
        <v>84</v>
      </c>
      <c r="T53" s="51" t="s">
        <v>84</v>
      </c>
      <c r="U53" s="100" t="s">
        <v>84</v>
      </c>
      <c r="V53" s="86">
        <f>IF(COUNTA(F53:Q53)&lt;=0,"",COUNTA(F53:Q53))</f>
        <v>12</v>
      </c>
    </row>
    <row r="54" spans="1:22" ht="12.75" customHeight="1" x14ac:dyDescent="0.15">
      <c r="A54" s="50">
        <v>49</v>
      </c>
      <c r="B54" s="21" t="s">
        <v>70</v>
      </c>
      <c r="C54" s="10"/>
      <c r="D54" s="10"/>
      <c r="E54" s="81"/>
      <c r="F54" s="46" t="s">
        <v>84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46" t="s">
        <v>84</v>
      </c>
      <c r="Q54" s="47" t="s">
        <v>84</v>
      </c>
      <c r="R54" s="9"/>
      <c r="S54" s="71" t="s">
        <v>84</v>
      </c>
      <c r="T54" s="46" t="s">
        <v>84</v>
      </c>
      <c r="U54" s="101" t="s">
        <v>84</v>
      </c>
      <c r="V54" s="86">
        <f t="shared" ref="V54:V60" si="1">IF(COUNTA(F54:Q54)&lt;=0,"",COUNTA(F54:Q54))</f>
        <v>12</v>
      </c>
    </row>
    <row r="55" spans="1:22" ht="12.75" customHeight="1" x14ac:dyDescent="0.15">
      <c r="A55" s="50">
        <v>50</v>
      </c>
      <c r="B55" s="21" t="s">
        <v>71</v>
      </c>
      <c r="C55" s="10"/>
      <c r="D55" s="10"/>
      <c r="E55" s="81" t="s">
        <v>1</v>
      </c>
      <c r="F55" s="11" t="s">
        <v>128</v>
      </c>
      <c r="G55" s="11" t="s">
        <v>128</v>
      </c>
      <c r="H55" s="11" t="s">
        <v>128</v>
      </c>
      <c r="I55" s="11" t="s">
        <v>128</v>
      </c>
      <c r="J55" s="11" t="s">
        <v>128</v>
      </c>
      <c r="K55" s="11" t="s">
        <v>128</v>
      </c>
      <c r="L55" s="11" t="s">
        <v>128</v>
      </c>
      <c r="M55" s="11" t="s">
        <v>128</v>
      </c>
      <c r="N55" s="11" t="s">
        <v>128</v>
      </c>
      <c r="O55" s="11" t="s">
        <v>128</v>
      </c>
      <c r="P55" s="11" t="s">
        <v>128</v>
      </c>
      <c r="Q55" s="12" t="s">
        <v>128</v>
      </c>
      <c r="R55" s="9"/>
      <c r="S55" s="54" t="str">
        <f>IF(COUNTA(F55:Q55)&lt;=1,"",IF(MAXA(F55:Q55)&lt;=0.9,"&lt; 1",MAX(F55:Q55)))</f>
        <v>&lt; 1</v>
      </c>
      <c r="T55" s="11" t="str">
        <f>IF(COUNTA(F55:Q55)&lt;=1,"",IF(MINA(F55:Q55)&lt;=0.9,"&lt; 1",MIN(F55:Q55)))</f>
        <v>&lt; 1</v>
      </c>
      <c r="U55" s="98" t="str">
        <f>IF(COUNTA(F55:Q55)&lt;=0,"",IF(AVERAGEA(F55:Q55)&lt;=0.9,"&lt; 1",AVERAGEA(F55:Q55)))</f>
        <v>&lt; 1</v>
      </c>
      <c r="V55" s="86">
        <f t="shared" si="1"/>
        <v>12</v>
      </c>
    </row>
    <row r="56" spans="1:22" ht="12.75" customHeight="1" x14ac:dyDescent="0.15">
      <c r="A56" s="50">
        <v>51</v>
      </c>
      <c r="B56" s="21" t="s">
        <v>72</v>
      </c>
      <c r="C56" s="10"/>
      <c r="D56" s="10"/>
      <c r="E56" s="81" t="s">
        <v>1</v>
      </c>
      <c r="F56" s="38" t="s">
        <v>129</v>
      </c>
      <c r="G56" s="38" t="s">
        <v>129</v>
      </c>
      <c r="H56" s="38" t="s">
        <v>129</v>
      </c>
      <c r="I56" s="38" t="s">
        <v>129</v>
      </c>
      <c r="J56" s="38" t="s">
        <v>129</v>
      </c>
      <c r="K56" s="38" t="s">
        <v>129</v>
      </c>
      <c r="L56" s="38" t="s">
        <v>129</v>
      </c>
      <c r="M56" s="38" t="s">
        <v>129</v>
      </c>
      <c r="N56" s="38" t="s">
        <v>129</v>
      </c>
      <c r="O56" s="38" t="s">
        <v>129</v>
      </c>
      <c r="P56" s="38" t="s">
        <v>129</v>
      </c>
      <c r="Q56" s="39" t="s">
        <v>129</v>
      </c>
      <c r="R56" s="9"/>
      <c r="S56" s="65" t="str">
        <f>IF(COUNTA(F56:Q56)&lt;=1,"",IF(MAXA(F56:Q56)&lt;=0.09,"&lt; 0.1",MAX(F56:Q56)))</f>
        <v>&lt; 0.1</v>
      </c>
      <c r="T56" s="66" t="str">
        <f>IF(COUNTA(F56:Q56)&lt;=1,"",IF(MINA(F56:Q56)&lt;=0.09,"&lt; 0.1",MIN(F56:Q56)))</f>
        <v>&lt; 0.1</v>
      </c>
      <c r="U56" s="97" t="str">
        <f>IF(COUNTA(F56:Q56)&lt;=0,"",IF(AVERAGEA(F56:Q56)&lt;=0.09,"&lt; 0.1",AVERAGEA(F56:Q56)))</f>
        <v>&lt; 0.1</v>
      </c>
      <c r="V56" s="86">
        <f t="shared" si="1"/>
        <v>12</v>
      </c>
    </row>
    <row r="57" spans="1:22" ht="12.75" customHeight="1" x14ac:dyDescent="0.15">
      <c r="A57" s="50">
        <v>52</v>
      </c>
      <c r="B57" s="21" t="s">
        <v>80</v>
      </c>
      <c r="C57" s="21"/>
      <c r="D57" s="21"/>
      <c r="E57" s="81" t="s">
        <v>103</v>
      </c>
      <c r="F57" s="38">
        <v>0.4</v>
      </c>
      <c r="G57" s="38">
        <v>0.4</v>
      </c>
      <c r="H57" s="38">
        <v>0.3</v>
      </c>
      <c r="I57" s="38">
        <v>0.1</v>
      </c>
      <c r="J57" s="38">
        <v>0.2</v>
      </c>
      <c r="K57" s="38">
        <v>0.3</v>
      </c>
      <c r="L57" s="38">
        <v>0.3</v>
      </c>
      <c r="M57" s="38">
        <v>0.2</v>
      </c>
      <c r="N57" s="38">
        <v>0.3</v>
      </c>
      <c r="O57" s="38">
        <v>0.4</v>
      </c>
      <c r="P57" s="38">
        <v>0.4</v>
      </c>
      <c r="Q57" s="39">
        <v>0.3</v>
      </c>
      <c r="R57" s="9"/>
      <c r="S57" s="65">
        <f>IF(COUNTA(F57:Q57)&lt;=1,"",IF(MAXA(F57:Q57)&lt;=0.09,"&lt; 0.1",MAX(F57:Q57)))</f>
        <v>0.4</v>
      </c>
      <c r="T57" s="66">
        <f>IF(COUNTA(F57:Q57)&lt;=1,"",IF(MINA(F57:Q57)&lt;=0.09,"&lt; 0.1",MIN(F57:Q57)))</f>
        <v>0.1</v>
      </c>
      <c r="U57" s="97">
        <f>IF(COUNTA(F57:Q57)&lt;=0,"",IF(AVERAGEA(F57:Q57)&lt;=0.09,"&lt; 0.1",AVERAGEA(F57:Q57)))</f>
        <v>0.3</v>
      </c>
      <c r="V57" s="86">
        <f>IF(COUNTA(F57:Q57)&lt;=0,"",COUNTA(F57:Q57))</f>
        <v>12</v>
      </c>
    </row>
    <row r="58" spans="1:22" ht="12.75" customHeight="1" x14ac:dyDescent="0.15">
      <c r="A58" s="50">
        <v>53</v>
      </c>
      <c r="B58" s="21" t="s">
        <v>73</v>
      </c>
      <c r="C58" s="10"/>
      <c r="D58" s="10"/>
      <c r="E58" s="81" t="s">
        <v>103</v>
      </c>
      <c r="F58" s="32"/>
      <c r="G58" s="32"/>
      <c r="H58" s="32"/>
      <c r="I58" s="32"/>
      <c r="J58" s="32" t="s">
        <v>124</v>
      </c>
      <c r="K58" s="32"/>
      <c r="L58" s="32"/>
      <c r="M58" s="32"/>
      <c r="N58" s="32"/>
      <c r="O58" s="32"/>
      <c r="P58" s="32"/>
      <c r="Q58" s="33"/>
      <c r="R58" s="9"/>
      <c r="S58" s="59" t="str">
        <f>IF(COUNTA(F58:Q58)&lt;=1,"",IF(MAXA(F58:Q58)&lt;=0.049,"&lt; 0.05",MAX(F58:Q58)))</f>
        <v/>
      </c>
      <c r="T58" s="60" t="str">
        <f>IF(COUNTA(F58:Q58)&lt;=1,"",IF(MINA(F58:Q58)&lt;=0.049,"&lt; 0.05",MIN(F58:Q58)))</f>
        <v/>
      </c>
      <c r="U58" s="94" t="str">
        <f>IF(COUNTA(F58:Q58)&lt;=0,"",IF(AVERAGEA(F58:Q58)&lt;=0.049,"&lt; 0.05",AVERAGEA(F58:Q58)))</f>
        <v>&lt; 0.05</v>
      </c>
      <c r="V58" s="86">
        <f>IF(COUNTA(F58:Q58)&lt;=0,"",COUNTA(F58:Q58))</f>
        <v>1</v>
      </c>
    </row>
    <row r="59" spans="1:22" ht="12.75" customHeight="1" x14ac:dyDescent="0.15">
      <c r="A59" s="50">
        <v>54</v>
      </c>
      <c r="B59" s="80" t="s">
        <v>31</v>
      </c>
      <c r="C59" s="10"/>
      <c r="D59" s="10"/>
      <c r="E59" s="76" t="s">
        <v>99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9"/>
      <c r="S59" s="13" t="str">
        <f>IF(COUNTA(F59:Q59)&lt;=1,"",MAXA(F59:Q59))</f>
        <v/>
      </c>
      <c r="T59" s="14" t="str">
        <f>IF(COUNTA(F59:Q59)&lt;=1,"",MINA(F59:Q59))</f>
        <v/>
      </c>
      <c r="U59" s="90" t="str">
        <f>IF(COUNTA(F59:Q59)&lt;=0,"",ROUND(AVERAGEA(F59:Q59),0))</f>
        <v/>
      </c>
      <c r="V59" s="86" t="str">
        <f t="shared" si="1"/>
        <v/>
      </c>
    </row>
    <row r="60" spans="1:22" ht="12.75" customHeight="1" x14ac:dyDescent="0.15">
      <c r="A60" s="83">
        <v>55</v>
      </c>
      <c r="B60" s="84" t="s">
        <v>32</v>
      </c>
      <c r="C60" s="16"/>
      <c r="D60" s="16"/>
      <c r="E60" s="88" t="s">
        <v>81</v>
      </c>
      <c r="F60" s="17" t="s">
        <v>86</v>
      </c>
      <c r="G60" s="17" t="s">
        <v>86</v>
      </c>
      <c r="H60" s="17" t="s">
        <v>86</v>
      </c>
      <c r="I60" s="17" t="s">
        <v>86</v>
      </c>
      <c r="J60" s="17" t="s">
        <v>86</v>
      </c>
      <c r="K60" s="17" t="s">
        <v>86</v>
      </c>
      <c r="L60" s="17" t="s">
        <v>86</v>
      </c>
      <c r="M60" s="17" t="s">
        <v>86</v>
      </c>
      <c r="N60" s="17" t="s">
        <v>86</v>
      </c>
      <c r="O60" s="17" t="s">
        <v>86</v>
      </c>
      <c r="P60" s="17" t="s">
        <v>86</v>
      </c>
      <c r="Q60" s="18" t="s">
        <v>86</v>
      </c>
      <c r="R60" s="9"/>
      <c r="S60" s="72" t="str">
        <f>IF(COUNTA(F60:Q60)&lt;=1,"",IF(COUNTIF(F60:Q60,"（＋）")&gt;=1,"（＋）","（－）"))</f>
        <v>（－）</v>
      </c>
      <c r="T60" s="17" t="str">
        <f>IF(COUNTA(F60:Q60)&lt;=1,"",IF(COUNTIF(F60:Q60,"（－）")&gt;=1,"（－）","（＋）"))</f>
        <v>（－）</v>
      </c>
      <c r="U60" s="102" t="str">
        <f>IF(COUNTA(F60:Q60)&lt;=0,"",IF(COUNTIF(F60:Q60,"（＋）")&gt;=COUNTIF(F60:Q60,"（－）"),"（＋）","（－）"))</f>
        <v>（－）</v>
      </c>
      <c r="V60" s="87">
        <f t="shared" si="1"/>
        <v>12</v>
      </c>
    </row>
  </sheetData>
  <mergeCells count="8">
    <mergeCell ref="C1:F1"/>
    <mergeCell ref="A2:B5"/>
    <mergeCell ref="C2:E2"/>
    <mergeCell ref="V2:V3"/>
    <mergeCell ref="B21:D21"/>
    <mergeCell ref="S2:S3"/>
    <mergeCell ref="T2:T3"/>
    <mergeCell ref="U2:U3"/>
  </mergeCells>
  <phoneticPr fontId="2"/>
  <printOptions horizontalCentered="1"/>
  <pageMargins left="0.59055118110236227" right="0.59055118110236227" top="0.78740157480314965" bottom="0.59055118110236227" header="0" footer="0.31496062992125984"/>
  <pageSetup paperSize="9" orientation="portrait" r:id="rId1"/>
  <headerFooter alignWithMargins="0">
    <oddFooter>&amp;C&amp;"ＭＳ Ｐ明朝,標準"－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E-1原</vt:lpstr>
      <vt:lpstr>E-2原</vt:lpstr>
      <vt:lpstr>E-3</vt:lpstr>
      <vt:lpstr>E-4</vt:lpstr>
      <vt:lpstr>E-5</vt:lpstr>
      <vt:lpstr>E-6原</vt:lpstr>
      <vt:lpstr>E-7</vt:lpstr>
      <vt:lpstr>E-8</vt:lpstr>
      <vt:lpstr>E-9</vt:lpstr>
      <vt:lpstr>E-10</vt:lpstr>
      <vt:lpstr>E-11原</vt:lpstr>
      <vt:lpstr>E-12</vt:lpstr>
      <vt:lpstr>E-13</vt:lpstr>
      <vt:lpstr>E-14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岩沼水質</dc:creator>
  <cp:lastModifiedBy>中島 孝雄</cp:lastModifiedBy>
  <cp:lastPrinted>2022-09-02T06:00:24Z</cp:lastPrinted>
  <dcterms:created xsi:type="dcterms:W3CDTF">2012-10-30T02:16:37Z</dcterms:created>
  <dcterms:modified xsi:type="dcterms:W3CDTF">2022-10-24T00:06:50Z</dcterms:modified>
</cp:coreProperties>
</file>